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94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<sst xmlns="http://schemas.openxmlformats.org/spreadsheetml/2006/main" count="328" uniqueCount="205">
  <si>
    <t>Добровольные пожертвования граждан поселений Собинского района в соответствии с постановлением Губернатора от 22 марта 2013 № 319 (50х50)</t>
  </si>
  <si>
    <t>Муниципальное образование</t>
  </si>
  <si>
    <t>сумму, тыс.руб.</t>
  </si>
  <si>
    <t>перечень мероприятий</t>
  </si>
  <si>
    <t>Всего</t>
  </si>
  <si>
    <t>ОБ</t>
  </si>
  <si>
    <t>МБ</t>
  </si>
  <si>
    <t>Собинский район</t>
  </si>
  <si>
    <t>остаток на 2021 год  3040,04448 тыс. руб. (средства граждан 1520,02222 тыс. руб.                 ОБ 1520,02224 тыс. руб.)</t>
  </si>
  <si>
    <t>Проведение проектно-изыскательских работ и государственной экспертизы объектов «Газопровод высокого давления, ПРГ, распределительный газопровод и газопроводы-вводы низкого давления для газоснабжения жилых домов д. Устье, д. Большая Иваньково Собинского района»)</t>
  </si>
  <si>
    <t>Заключен муниципальный контракт</t>
  </si>
  <si>
    <t>Обеспечение условий для развития на территории Собинского района физической культуры, школьного спорта и массового спорта, организация проведения официальных физкультурно-оздоровительных и спортивных мероприятий (Реконструкция физкультурно-оздоровительного бассейна п. Ставрово)</t>
  </si>
  <si>
    <t>Проведение проектно-изыскательских работ и государственной экспертизы объектов «Газопровод высокого давления, ПРГ, распределительный газопровод и газопроводы-вводы низкого давления для газоснабжения жилых домов д. Парфентьево</t>
  </si>
  <si>
    <t>проведена экспертиза ПСД и проверка достоверности сметы. Получено положительное заключение. В настоящее время решается вопрос о включении объекта в государственную программу для завершения строительства.</t>
  </si>
  <si>
    <t>Ремонт дороги с. Жерехово-д.Таратинка Собинского района МО Толпуковское сельское поселение Собинского района</t>
  </si>
  <si>
    <t xml:space="preserve">Проведение проектно-изыскательской работ и государственной экспертизы объектов для газоснабжения жилых домов д.Одерихино, д. Колокша </t>
  </si>
  <si>
    <t>Организация газоснабжения (проведение проектно-изыскательских работ и государственной экспертизы объектов «Газопровод высокого давления, ПРГ, распределительный газопровод низкого давления для газоснабжения жилых домов в д. Ивлево МО Колокшанское сельское поселение Собинского района)</t>
  </si>
  <si>
    <t>Строительство объекта «Газопровод высокого давления Р≤0,6 МПа, ШРП, распределительный газопровод низкого давления для газоснабжения жилых домов в д. Одерихино Собинского района (распределительный газопровод низкого давления)»</t>
  </si>
  <si>
    <t>Строительство объекта завершено</t>
  </si>
  <si>
    <t>Ремонт дороги от д. Брянцево (дорога в щебне) до поворота на д. Струнино) МО Колокшанское сельское поселение Собинского района</t>
  </si>
  <si>
    <t>Строительство объекта «Газопровод высокого давления Р≤0,6 МПа, ШРП, распределительный газопровод низкого давления для газоснабжения жилых домов в с. Алепино Собинского района (распределительный газопровод низкого давления)»</t>
  </si>
  <si>
    <t>Проведение проектноизыскательских работ и государственной эксперитзы объекта "Межпоселковый газопровод высокого давления ставрово-Сулуково-Ягодное-Лучинское-Безводное-Коверлево-Даниловка-Кишлеево-Подъвязье-Бухолово и распределительный газопровод низкого давления для газоснабжения жилых домов МО Толпуховское Собинского района</t>
  </si>
  <si>
    <t>ремонт дороги д. Брод Собинского района</t>
  </si>
  <si>
    <t>работы завершены</t>
  </si>
  <si>
    <t>Обеспечение условий для развития на территории Собинского района физической культуры, школьного спорта и массового спорта, организация проведения официальных физкультурно-оздоровительных и спортивных мероприятий (Реконструкция физкультурно-оздоровительного бассейна п. Ставрово, строительство ДК Рождествено, строительство БМК "Ельтесуновский СДК")</t>
  </si>
  <si>
    <t>Остаток средств всего 1982,893 (ОБ 1918,1795 СГ 64,7135)</t>
  </si>
  <si>
    <t>Муниципальное образование г. Лакинск</t>
  </si>
  <si>
    <t>Ремонт дороги проезд к зданию 49Д по ул. Мира</t>
  </si>
  <si>
    <t>г.Лакинск проезд к зданию 49а по ул. Мира от автомобильной дороги Собинка-Лакинск-Ставрово от д.49а до д. 49д</t>
  </si>
  <si>
    <t>Ремонт Текстильщиков 1а</t>
  </si>
  <si>
    <t>Детская площадка ул. Мира восточнее д. 100</t>
  </si>
  <si>
    <t xml:space="preserve">Ремонт дороги ул. Октябрьская </t>
  </si>
  <si>
    <t>ремонт автомобильной дороги в доль дома 33а по ул. Лермантово</t>
  </si>
  <si>
    <t>остаток 129,427 (ОБ 64,7135 МБ 64,7135)</t>
  </si>
  <si>
    <t>Ремонт автом дороги проезд к д. 91а по ул Мира от ФАТ М7 до д.91 по ул. Мира</t>
  </si>
  <si>
    <t>ремонт автом дороги ул. Алексеевская от пересечения с ул. Почтоый переулок до ул. Тимирязева, почтовый переулок от пересечения с ул. Алексеевска д.д. 3б</t>
  </si>
  <si>
    <t>возврат средст физ лицам в сумме 1853,466, так как не состоялись торги</t>
  </si>
  <si>
    <t>ул. Западная от д. 4а до д. 5</t>
  </si>
  <si>
    <t>Муниципальное образование г. Собинка</t>
  </si>
  <si>
    <t>Парк "Жилкооперация" ограждения детский городок игровая площадка</t>
  </si>
  <si>
    <t>Благоустройство территории по ул. Ленина 3</t>
  </si>
  <si>
    <t>Аллея слава, дорожки, баннеры, стойки под фото</t>
  </si>
  <si>
    <t>Освещение беговой (велосипедной) дорожки в парке "Жилкооперации"г. Собинка</t>
  </si>
  <si>
    <t>Муниципальное образование п. Ставрово</t>
  </si>
  <si>
    <t>Благоустройство (установка стеллы при въезде в п. Ставрово)</t>
  </si>
  <si>
    <t>Расходы по медернизации сетей водоснабжения на участке ул.Школьная ,д.3-ул.Юбилейная , д.2-ул.Октябрьская , д.148</t>
  </si>
  <si>
    <t>Приобретение антивандального и установка бетонного теннисного стола для открытой площадки, велодорожка</t>
  </si>
  <si>
    <t>Модернизация очистных сооружений, расположенных по адресу: п,Ставрово, ул. Речная, участок 3а</t>
  </si>
  <si>
    <t>Установка детской площадки п. Ставрово ул. Комсомольская 7а(общежитие)</t>
  </si>
  <si>
    <t>Подготовка технического плана в отношении электросети от подстанции № 2 до водозабора, протяженностью 5696 пог.м. с кадастровым номером :33:12:010101:62 (0113)</t>
  </si>
  <si>
    <t>Обустройство мест общего пользования парковки на автомобильной дороги ул Октябрьска у д. 142 п. Ставрово</t>
  </si>
  <si>
    <t>Строительство газопровода высокого давления до ШРП, ШРП, газопровод низкого давления для газификации жилых домов, детского сада на 90 мест, с начальной школой и многофункционального общественного центра по адресу: 601230 Владимирская область, Собинский район, п. Ставрово, в 3500м на юг- восток от д. Ермонино. 1 очередь- Газопровод высокого давления до ШРП, ШРП для газификации жилых домов, детского сада на 90 мест, с начальной школой и многофункционального общественного центра (0502)</t>
  </si>
  <si>
    <t>Подготовка технического плана в отношении здания КНС, расположенного по адресу: п.Ставрово, ул.Первомайская (0113)</t>
  </si>
  <si>
    <t>Подготовка технического плана в отношении мемориала погибшим в годы Великой Отечественной войны (0113)</t>
  </si>
  <si>
    <t>Приобретение уличных светильников (0503)</t>
  </si>
  <si>
    <t>МО Асерховское сельское поселение</t>
  </si>
  <si>
    <t>Остаток 200 (СГ 100 ОБ 100)</t>
  </si>
  <si>
    <t>Уличное освещение  д. Вал</t>
  </si>
  <si>
    <t>уличное освещение в д. Колокольница</t>
  </si>
  <si>
    <t>оплачено</t>
  </si>
  <si>
    <t>Замощение части земельного участка, предназначенного для прохода либо проезда по нему в д. Зубово</t>
  </si>
  <si>
    <t>уличное освещение в д. Ремни</t>
  </si>
  <si>
    <t>изготовление и установка памятника ВОВ в п. Асерхово</t>
  </si>
  <si>
    <t>приобретение тротуарной плитки к памятнику п. Асерхово</t>
  </si>
  <si>
    <t>изготовление и установка памятника ВОВ в д. Зубово</t>
  </si>
  <si>
    <t>благоустройство колодца д. Фролиха</t>
  </si>
  <si>
    <t>Уличное освещение  д.Ремни</t>
  </si>
  <si>
    <t>замощение д. Ремни</t>
  </si>
  <si>
    <t>Замощение части земельного участка, предназначенного для прохода либо проезда по нему в д. Ремни</t>
  </si>
  <si>
    <t>замощение д. Зубова</t>
  </si>
  <si>
    <t>Замощение части земельного участка, предназначенного для прохода либо проезда по нему в д. Вышманово ул Вышмановская</t>
  </si>
  <si>
    <t>замощение д. Запрудье</t>
  </si>
  <si>
    <t>Замощение части земельного участка, предназначенного для прохода либо проезда по нему в д. Вышнаново</t>
  </si>
  <si>
    <t>уличное освещение д. Артюшено</t>
  </si>
  <si>
    <t>Замощение части земельного участка, предназначенного для прохода либо проезда по нему в д. Вышманово ул. Малиновая</t>
  </si>
  <si>
    <t>очистка противопожарного пруда в д. Вал</t>
  </si>
  <si>
    <t xml:space="preserve">уличное освещение д. Братилово </t>
  </si>
  <si>
    <t>Замощение части земельного участка, предназначенного для прохода либо проезда по нему в д. Артюшино</t>
  </si>
  <si>
    <t>уличное освещение д. Тонкавижа</t>
  </si>
  <si>
    <t>благоустройство детской площадки д. Вышманово</t>
  </si>
  <si>
    <t>Остаток средств на 2022 год так как по погодным условиям выполнение работ не возможно</t>
  </si>
  <si>
    <t>МО Березниковское сельское поселение</t>
  </si>
  <si>
    <t>Остаток 34,4 (СГ17,2 ОБ 17,2)</t>
  </si>
  <si>
    <t>Обустройство водоема в д. Малахово</t>
  </si>
  <si>
    <t>замощение с. Березники (к контенерной площадке)</t>
  </si>
  <si>
    <t>Остаток средств на 2022 год, так как жители не очень довольны проведенной работой</t>
  </si>
  <si>
    <t>Замощение части земельного участка, предназначенного для прохода либо проезда по нему в д.Нерожино (остаток 2019 года)</t>
  </si>
  <si>
    <t>Благоустройство водоёма в д. Спайское (остаток 2018 год)</t>
  </si>
  <si>
    <t>МО Воршинское сельское поселение</t>
  </si>
  <si>
    <t>работы завершены, оплачены</t>
  </si>
  <si>
    <t>Замощение части земельного участка, предназначенного для прохода либо проезда по нему в с. Ворша</t>
  </si>
  <si>
    <t>Создание зоны отдыха и развлечений на участке в д. Росова</t>
  </si>
  <si>
    <t>МО Колокшанское сельское поселение</t>
  </si>
  <si>
    <t>МО Копнинское сельское поселение</t>
  </si>
  <si>
    <t>остаток на 2021 год 240,6 тыс. руб. (средства граждан 120,3 тыс. руб.                       ОБ 120,3 тыс. руб.)</t>
  </si>
  <si>
    <t>остаток на 2022 год 240,6 тыс. руб. (средства граждан 120,3 тыс. руб.                       ОБ 120,3 тыс. руб.) остаток 2019 года</t>
  </si>
  <si>
    <t>очиска пруда в д. Федотово</t>
  </si>
  <si>
    <t>Уличное освещение Жохово</t>
  </si>
  <si>
    <t>Установка памятника д. Погост</t>
  </si>
  <si>
    <t>Уличное освещениеп. Ундольский ул. Школьная</t>
  </si>
  <si>
    <t>Памятник с. Заречное ул. Садовая</t>
  </si>
  <si>
    <t>Уличное освещение Хреново</t>
  </si>
  <si>
    <t>Уличное освещение д.Харитоново</t>
  </si>
  <si>
    <t>Уличное освещение Совхозная д. 40 п. Ундольский</t>
  </si>
  <si>
    <t>Уличное освещение дХреново</t>
  </si>
  <si>
    <t>Уличное освещение д. Жохово д. 13</t>
  </si>
  <si>
    <t>озеленение д. Новоселово</t>
  </si>
  <si>
    <t>Уличное освещение д. Федотово д. 4</t>
  </si>
  <si>
    <t>озеленение д. Цепелево</t>
  </si>
  <si>
    <t xml:space="preserve">замощение д. Цепелево -д. Копнино ул. Молодежная </t>
  </si>
  <si>
    <t>уличное освещение д. Жохово д.27 и д. 66, 44 б и 45</t>
  </si>
  <si>
    <t>Уличное освещение Цепелево д. 72</t>
  </si>
  <si>
    <t>улличное освещение с. Заречное ул. Садовая д. 11</t>
  </si>
  <si>
    <t>Уличное освещение  д.Погост</t>
  </si>
  <si>
    <t>Уличное освещение д. Харитоново у д. 41</t>
  </si>
  <si>
    <t>Уличное освещение д.Омофорово</t>
  </si>
  <si>
    <t>уличное освещение д. Копнино ул. Первомайская 15</t>
  </si>
  <si>
    <t>Озеленение (спил дерева) д. Федотово</t>
  </si>
  <si>
    <t>уличное освещение д.Петрушино д 75</t>
  </si>
  <si>
    <t>Уличное освещение с. Заречное - д.Сокольники</t>
  </si>
  <si>
    <t>Уличное освещение, малые архитектурные формы  (остаток 2020 года)</t>
  </si>
  <si>
    <t>Озеленение (спил дерева) д. Хреново</t>
  </si>
  <si>
    <t>Малые архитектурные формы (скамейки, урны) с. Заречное ул. Садовая (остаток 2019 года)</t>
  </si>
  <si>
    <t>работы не выполнены</t>
  </si>
  <si>
    <t>Уличное освещение д. Новоселово д.30</t>
  </si>
  <si>
    <t>Малые архитектурные формы (скамейки, урны) с. Заречное ул. Садовая (остаток 2019 года) работы не выполнены (200 ОБ 100 СГ 100)</t>
  </si>
  <si>
    <t>Уличное освещение д. Хреново (остаток 2020 года)</t>
  </si>
  <si>
    <t>уличное освещение д. Омофоровро</t>
  </si>
  <si>
    <t>Уличное освещение д. Погост  (остаток 2020 года)</t>
  </si>
  <si>
    <t>Уличное освещение с. Заречное ул. Парковая</t>
  </si>
  <si>
    <t>Замощение части земельного участка, предназначенного для прохода либо проезда по нему в с. Заречное ул. Садовая  (остаток 2019 года)</t>
  </si>
  <si>
    <t xml:space="preserve"> Замощение части земельного участка, предназначенного для прохода либо проезда по нему в с. Заречное ул. Садовая  (остаток 2019 года) работы не выполнены (40,6 ОБ 20,3 СГ 20,3)</t>
  </si>
  <si>
    <t>МО Куриловское сельское поселение</t>
  </si>
  <si>
    <t>Замощение части земельного участка, предназначенного для прохода либо проезда по нему в д. Юрово</t>
  </si>
  <si>
    <t>замощение д. Пестерюгино</t>
  </si>
  <si>
    <t>Ремонт памятника в д. Демидово, д. Васильевка</t>
  </si>
  <si>
    <t>детская площадка д. Васидьевка</t>
  </si>
  <si>
    <t>замощение д. Теплинова</t>
  </si>
  <si>
    <t>Замощение части земельного участка, предназначенного для прохода либо проезда по нему в д. Кучина</t>
  </si>
  <si>
    <t>замощение д. Вежбалова</t>
  </si>
  <si>
    <t>МО Толпуховское сельское поселение</t>
  </si>
  <si>
    <t>ремонт памятника ВОВ с. Кишлеево</t>
  </si>
  <si>
    <t>озеленение д. Толпухово</t>
  </si>
  <si>
    <t>мемориальная доска героя советского союза Шамаеву в д. Бухолово</t>
  </si>
  <si>
    <t>благоустройство д. Подвязье</t>
  </si>
  <si>
    <t xml:space="preserve">ремонт памятника в д. Лучинское и в д. Безводное </t>
  </si>
  <si>
    <t>замощение д. Рыжково ул. Малиновая</t>
  </si>
  <si>
    <t>озеленение памятников (всех)</t>
  </si>
  <si>
    <t>благоустройство д. Таратинко</t>
  </si>
  <si>
    <t>Замощение части земельного участка, предназначенного для прохода либо проезда по нему в д. Коверлево</t>
  </si>
  <si>
    <t>благоустройство д. Толпухово</t>
  </si>
  <si>
    <t>Замощение части земельного участка, предназначенного для прохода либо проезда по нему в д. Рыжково</t>
  </si>
  <si>
    <t>замощение д. Рыжково</t>
  </si>
  <si>
    <t>Замощение части земельного участка, предназначенного для прохода либо проезда по нему в д. Богатище</t>
  </si>
  <si>
    <t>благоустройство (озеленение) д. Даниловка</t>
  </si>
  <si>
    <t>Замощение части земельного участка, предназначенного для прохода либо проезда по нему в д.Щелдяково</t>
  </si>
  <si>
    <t>замощение д. Богатище</t>
  </si>
  <si>
    <t>Замощение части земельного участка, предназначенного для прохода либо проезда по нему в д.Сулуково</t>
  </si>
  <si>
    <t>замощение д. Крутой Овраг</t>
  </si>
  <si>
    <t>Уличное освещение д. Безводная</t>
  </si>
  <si>
    <t>замощение д. Рыжково ул. Полевая</t>
  </si>
  <si>
    <t>Указатель на деревню Таратинка</t>
  </si>
  <si>
    <t>замощение д. Добрынино ул. Центральная</t>
  </si>
  <si>
    <t>МО Рождественское сельское поселение</t>
  </si>
  <si>
    <t>остаток на 2021 год 174,612 тыс. руб. (средства граждан 87,306 тыс. руб.                        ОБ 87,306 тыс. руб.)</t>
  </si>
  <si>
    <t>Остаток 392 (ОБ 196 СГ 196)</t>
  </si>
  <si>
    <t>Уличное освещение д. Шуново</t>
  </si>
  <si>
    <t>декоративное освещение в с. Рождествено</t>
  </si>
  <si>
    <t>уличное освещение д. Степаниха</t>
  </si>
  <si>
    <t>ремонт памятника  д. Ельтесуново</t>
  </si>
  <si>
    <t>остаток на 2021 год 12,500 (ОБ 6,25 ВН 6,25)</t>
  </si>
  <si>
    <t xml:space="preserve">замощение с. Фетинино </t>
  </si>
  <si>
    <t>Замощение части земельного участка, предназначенного для прохода либо проезда по нему в д. Василево</t>
  </si>
  <si>
    <t xml:space="preserve">замощение с. Спаское </t>
  </si>
  <si>
    <t>Зеленые насаждения с. Алепино</t>
  </si>
  <si>
    <t xml:space="preserve">с. Алепино озеленение </t>
  </si>
  <si>
    <t>Замощение части земельного участка, предназначенного для прохода либо проезда по нему в с. Ельтесуново д. Морозово</t>
  </si>
  <si>
    <t xml:space="preserve">замощение д. Морозово </t>
  </si>
  <si>
    <t>Зеленые насаждения с Рождествено</t>
  </si>
  <si>
    <t xml:space="preserve">Уличное освещение  с. Рождествено </t>
  </si>
  <si>
    <t>замощение д. Степаниха</t>
  </si>
  <si>
    <t>детск. площадка с. Рождествено</t>
  </si>
  <si>
    <t>уличное освещение с. Фетинино (не оплачен, работа выполняется)</t>
  </si>
  <si>
    <t>малые архитектурные формы с. Рождествено</t>
  </si>
  <si>
    <t>остаток на 2021 год 0,112 (ОБ 0,056 ВН 0,056)</t>
  </si>
  <si>
    <t xml:space="preserve">пруд Ельтесуново чистка </t>
  </si>
  <si>
    <t>зеленые насаждения рассада д. Чаганово</t>
  </si>
  <si>
    <t>детская площадка д. Корнево</t>
  </si>
  <si>
    <t>Замощение части земельного участка, предназначенного для прохода либо проезда по нему в д. Куделино</t>
  </si>
  <si>
    <t>Контейнерные площадки с. Рождествено</t>
  </si>
  <si>
    <t>МО Черкутинское сельское поселение</t>
  </si>
  <si>
    <t>Остаток 24 (ОБ 12СГ 12)</t>
  </si>
  <si>
    <t>Замощение части земельного участка, предназначенного для прохода либо проезда по нему в д. Некрасиха</t>
  </si>
  <si>
    <t>изготовление и монтаж вывесок на кладбище с. Черкутино</t>
  </si>
  <si>
    <t xml:space="preserve">озеленение с. Черкутино </t>
  </si>
  <si>
    <t>приобретение снегоуборщика для содержание объектов благоустройства</t>
  </si>
  <si>
    <t>Дорожки в д. Волково</t>
  </si>
  <si>
    <t>замощение д. Некрасиха</t>
  </si>
  <si>
    <t>Содержание кладбища в с Черкутино</t>
  </si>
  <si>
    <t>Благоустройство зеленых насождений МО Чeркутинское</t>
  </si>
  <si>
    <t>Замощение части земельного участка, предназначенного для прохода либо проезда по нему в д. Волково</t>
  </si>
  <si>
    <t xml:space="preserve">Беседка д. Горямино </t>
  </si>
  <si>
    <t>уличное освещение с. Спасское</t>
  </si>
  <si>
    <t xml:space="preserve">село Калитеево чистка противопожарного водоема </t>
  </si>
  <si>
    <t>детская площадка п. Асерхово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</si>
</sst>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_р_."/>
    <numFmt numFmtId="165" formatCode="#,##0.00&quot;р.&quot;"/>
    <numFmt numFmtId="166" formatCode="0.00000"/>
    <numFmt numFmtId="167" formatCode="#,##0.000000&quot;р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10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166" fontId="0" fillId="0" borderId="0" xfId="0" applyNumberFormat="1" applyAlignment="1">
      <alignment/>
    </xf>
    <xf numFmtId="165" fontId="3" fillId="33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7" fontId="0" fillId="0" borderId="0" xfId="0" applyNumberFormat="1" applyAlignment="1">
      <alignment/>
    </xf>
    <xf numFmtId="0" fontId="40" fillId="0" borderId="10" xfId="0" applyFont="1" applyBorder="1" applyAlignment="1">
      <alignment horizontal="left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66" fontId="2" fillId="7" borderId="10" xfId="0" applyNumberFormat="1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left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6" fontId="4" fillId="7" borderId="10" xfId="0" applyNumberFormat="1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left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center" wrapText="1"/>
    </xf>
    <xf numFmtId="166" fontId="4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5" fontId="5" fillId="33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165" fontId="5" fillId="7" borderId="10" xfId="0" applyNumberFormat="1" applyFont="1" applyFill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5"/>
  <sheetViews>
    <sheetView tabSelected="1" zoomScale="83" zoomScaleNormal="83" zoomScalePageLayoutView="0" workbookViewId="0" topLeftCell="A1">
      <selection activeCell="K48" sqref="K48"/>
    </sheetView>
  </sheetViews>
  <sheetFormatPr defaultColWidth="9.140625" defaultRowHeight="15"/>
  <cols>
    <col min="1" max="1" width="27.8515625" style="0" customWidth="1"/>
    <col min="2" max="2" width="18.57421875" style="31" hidden="1" customWidth="1"/>
    <col min="3" max="3" width="18.28125" style="31" hidden="1" customWidth="1"/>
    <col min="4" max="4" width="19.421875" style="31" hidden="1" customWidth="1"/>
    <col min="5" max="5" width="63.8515625" style="0" hidden="1" customWidth="1"/>
    <col min="6" max="6" width="40.8515625" style="32" hidden="1" customWidth="1"/>
    <col min="7" max="7" width="9.140625" style="0" hidden="1" customWidth="1"/>
    <col min="8" max="10" width="19.00390625" style="1" customWidth="1"/>
    <col min="11" max="12" width="50.8515625" style="0" customWidth="1"/>
    <col min="13" max="13" width="19.00390625" style="0" customWidth="1"/>
    <col min="14" max="14" width="11.28125" style="0" bestFit="1" customWidth="1"/>
  </cols>
  <sheetData>
    <row r="1" spans="1:12" ht="48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8.75" customHeight="1">
      <c r="A2" s="47" t="s">
        <v>1</v>
      </c>
      <c r="B2" s="48">
        <v>2020</v>
      </c>
      <c r="C2" s="48"/>
      <c r="D2" s="48"/>
      <c r="E2" s="48"/>
      <c r="F2" s="2"/>
      <c r="G2" s="47" t="s">
        <v>1</v>
      </c>
      <c r="H2" s="48">
        <v>2021</v>
      </c>
      <c r="I2" s="48"/>
      <c r="J2" s="48"/>
      <c r="K2" s="48"/>
      <c r="L2" s="2"/>
    </row>
    <row r="3" spans="1:12" ht="18.75" customHeight="1">
      <c r="A3" s="47"/>
      <c r="B3" s="49" t="s">
        <v>2</v>
      </c>
      <c r="C3" s="49"/>
      <c r="D3" s="49"/>
      <c r="E3" s="50" t="s">
        <v>3</v>
      </c>
      <c r="F3" s="2"/>
      <c r="G3" s="47"/>
      <c r="H3" s="51" t="s">
        <v>2</v>
      </c>
      <c r="I3" s="51"/>
      <c r="J3" s="51"/>
      <c r="K3" s="50" t="s">
        <v>3</v>
      </c>
      <c r="L3" s="2"/>
    </row>
    <row r="4" spans="1:12" ht="17.25">
      <c r="A4" s="47"/>
      <c r="B4" s="3" t="s">
        <v>4</v>
      </c>
      <c r="C4" s="3" t="s">
        <v>5</v>
      </c>
      <c r="D4" s="3" t="s">
        <v>6</v>
      </c>
      <c r="E4" s="50"/>
      <c r="F4" s="2"/>
      <c r="G4" s="47"/>
      <c r="H4" s="4" t="s">
        <v>4</v>
      </c>
      <c r="I4" s="4" t="s">
        <v>5</v>
      </c>
      <c r="J4" s="4" t="s">
        <v>6</v>
      </c>
      <c r="K4" s="50"/>
      <c r="L4" s="2"/>
    </row>
    <row r="5" spans="1:12" ht="41.25" customHeight="1">
      <c r="A5" s="43" t="s">
        <v>7</v>
      </c>
      <c r="B5" s="3">
        <f>SUM(B6:B11)</f>
        <v>3548</v>
      </c>
      <c r="C5" s="3">
        <f>SUM(C6:C11)</f>
        <v>1774</v>
      </c>
      <c r="D5" s="3">
        <f>SUM(D6:D11)</f>
        <v>1774</v>
      </c>
      <c r="E5" s="36" t="s">
        <v>8</v>
      </c>
      <c r="F5" s="37"/>
      <c r="G5" s="43" t="s">
        <v>7</v>
      </c>
      <c r="H5" s="4">
        <f>SUM(H6:H11)</f>
        <v>21096.5</v>
      </c>
      <c r="I5" s="4">
        <f>SUM(I6:I11)</f>
        <v>8482</v>
      </c>
      <c r="J5" s="4">
        <f>SUM(J6:J11)</f>
        <v>12614.5</v>
      </c>
      <c r="K5" s="36" t="s">
        <v>8</v>
      </c>
      <c r="L5" s="37"/>
    </row>
    <row r="6" spans="1:12" ht="144">
      <c r="A6" s="43"/>
      <c r="B6" s="5">
        <f aca="true" t="shared" si="0" ref="B6:B11">C6+D6</f>
        <v>1836</v>
      </c>
      <c r="C6" s="5">
        <v>918</v>
      </c>
      <c r="D6" s="5">
        <f>912+6</f>
        <v>918</v>
      </c>
      <c r="E6" s="6" t="s">
        <v>9</v>
      </c>
      <c r="F6" s="6" t="s">
        <v>10</v>
      </c>
      <c r="G6" s="43"/>
      <c r="H6" s="7">
        <f aca="true" t="shared" si="1" ref="H6:H11">I6+J6</f>
        <v>12100</v>
      </c>
      <c r="I6" s="7">
        <v>6050</v>
      </c>
      <c r="J6" s="7">
        <v>6050</v>
      </c>
      <c r="K6" s="6" t="s">
        <v>11</v>
      </c>
      <c r="L6" s="6"/>
    </row>
    <row r="7" spans="1:12" ht="66.75" customHeight="1">
      <c r="A7" s="43"/>
      <c r="B7" s="5">
        <f t="shared" si="0"/>
        <v>1060</v>
      </c>
      <c r="C7" s="5">
        <v>530</v>
      </c>
      <c r="D7" s="5">
        <v>530</v>
      </c>
      <c r="E7" s="6" t="s">
        <v>12</v>
      </c>
      <c r="F7" s="6" t="s">
        <v>13</v>
      </c>
      <c r="G7" s="43"/>
      <c r="H7" s="7">
        <f t="shared" si="1"/>
        <v>400</v>
      </c>
      <c r="I7" s="7">
        <v>200</v>
      </c>
      <c r="J7" s="7">
        <v>200</v>
      </c>
      <c r="K7" s="6" t="s">
        <v>14</v>
      </c>
      <c r="L7" s="6"/>
    </row>
    <row r="8" spans="1:12" ht="144">
      <c r="A8" s="43"/>
      <c r="B8" s="5">
        <f t="shared" si="0"/>
        <v>182</v>
      </c>
      <c r="C8" s="5">
        <v>91</v>
      </c>
      <c r="D8" s="5">
        <f>76+15</f>
        <v>91</v>
      </c>
      <c r="E8" s="6" t="s">
        <v>15</v>
      </c>
      <c r="F8" s="6" t="s">
        <v>13</v>
      </c>
      <c r="G8" s="43"/>
      <c r="H8" s="7">
        <f t="shared" si="1"/>
        <v>816</v>
      </c>
      <c r="I8" s="7">
        <v>408</v>
      </c>
      <c r="J8" s="7">
        <v>408</v>
      </c>
      <c r="K8" s="6" t="s">
        <v>16</v>
      </c>
      <c r="L8" s="6"/>
    </row>
    <row r="9" spans="1:12" ht="90">
      <c r="A9" s="43"/>
      <c r="B9" s="5">
        <f t="shared" si="0"/>
        <v>10</v>
      </c>
      <c r="C9" s="5">
        <v>5</v>
      </c>
      <c r="D9" s="5">
        <v>5</v>
      </c>
      <c r="E9" s="6" t="s">
        <v>17</v>
      </c>
      <c r="F9" s="8" t="s">
        <v>18</v>
      </c>
      <c r="G9" s="43"/>
      <c r="H9" s="7">
        <f t="shared" si="1"/>
        <v>288</v>
      </c>
      <c r="I9" s="7">
        <v>144</v>
      </c>
      <c r="J9" s="7">
        <v>144</v>
      </c>
      <c r="K9" s="6" t="s">
        <v>19</v>
      </c>
      <c r="L9" s="8"/>
    </row>
    <row r="10" spans="1:14" ht="162">
      <c r="A10" s="43"/>
      <c r="B10" s="5">
        <f t="shared" si="0"/>
        <v>300</v>
      </c>
      <c r="C10" s="5">
        <v>150</v>
      </c>
      <c r="D10" s="5">
        <v>150</v>
      </c>
      <c r="E10" s="6" t="s">
        <v>20</v>
      </c>
      <c r="F10" s="8" t="s">
        <v>18</v>
      </c>
      <c r="G10" s="43"/>
      <c r="H10" s="7">
        <f>I10+J10</f>
        <v>3555</v>
      </c>
      <c r="I10" s="7">
        <f>1425+255</f>
        <v>1680</v>
      </c>
      <c r="J10" s="7">
        <f>1680+15+15+15+150</f>
        <v>1875</v>
      </c>
      <c r="K10" s="6" t="s">
        <v>21</v>
      </c>
      <c r="L10" s="8"/>
      <c r="N10" s="9"/>
    </row>
    <row r="11" spans="1:12" ht="180">
      <c r="A11" s="43"/>
      <c r="B11" s="5">
        <f t="shared" si="0"/>
        <v>160</v>
      </c>
      <c r="C11" s="5">
        <v>80</v>
      </c>
      <c r="D11" s="5">
        <v>80</v>
      </c>
      <c r="E11" s="6" t="s">
        <v>22</v>
      </c>
      <c r="F11" s="6" t="s">
        <v>23</v>
      </c>
      <c r="G11" s="43"/>
      <c r="H11" s="7">
        <f t="shared" si="1"/>
        <v>3937.5</v>
      </c>
      <c r="I11" s="7"/>
      <c r="J11" s="7">
        <v>3937.5</v>
      </c>
      <c r="K11" s="6" t="s">
        <v>24</v>
      </c>
      <c r="L11" s="6"/>
    </row>
    <row r="12" spans="1:13" ht="17.25">
      <c r="A12" s="10"/>
      <c r="B12" s="11">
        <f>SUM(B13:B22)</f>
        <v>2466.6049</v>
      </c>
      <c r="C12" s="11">
        <f>SUM(C13:C22)</f>
        <v>1236.417</v>
      </c>
      <c r="D12" s="11">
        <f>SUM(D13:D22)</f>
        <v>1230.1879</v>
      </c>
      <c r="E12" s="36" t="s">
        <v>23</v>
      </c>
      <c r="F12" s="37"/>
      <c r="G12" s="10"/>
      <c r="H12" s="12">
        <f>SUM(H13:H22)</f>
        <v>6215.315999999999</v>
      </c>
      <c r="I12" s="12">
        <f>SUM(I13:I22)</f>
        <v>4031.276</v>
      </c>
      <c r="J12" s="12">
        <f>SUM(J13:J22)</f>
        <v>2184.04</v>
      </c>
      <c r="K12" s="36" t="s">
        <v>25</v>
      </c>
      <c r="L12" s="37"/>
      <c r="M12" s="13"/>
    </row>
    <row r="13" spans="1:12" ht="69" customHeight="1">
      <c r="A13" s="43" t="s">
        <v>26</v>
      </c>
      <c r="B13" s="5">
        <f>C13+D13</f>
        <v>1748.74</v>
      </c>
      <c r="C13" s="5">
        <v>874.37</v>
      </c>
      <c r="D13" s="5">
        <v>874.37</v>
      </c>
      <c r="E13" s="6" t="s">
        <v>27</v>
      </c>
      <c r="F13" s="6" t="s">
        <v>23</v>
      </c>
      <c r="G13" s="43" t="s">
        <v>26</v>
      </c>
      <c r="H13" s="7">
        <f aca="true" t="shared" si="2" ref="H13:H25">I13+J13</f>
        <v>1119.84</v>
      </c>
      <c r="I13" s="7">
        <v>556.805</v>
      </c>
      <c r="J13" s="7">
        <v>563.035</v>
      </c>
      <c r="K13" s="6" t="s">
        <v>28</v>
      </c>
      <c r="L13" s="6"/>
    </row>
    <row r="14" spans="1:12" ht="32.25" customHeight="1">
      <c r="A14" s="43"/>
      <c r="B14" s="5">
        <f>C14+D14</f>
        <v>307.29604</v>
      </c>
      <c r="C14" s="5">
        <v>153.648</v>
      </c>
      <c r="D14" s="5">
        <v>153.64804</v>
      </c>
      <c r="E14" s="6" t="s">
        <v>29</v>
      </c>
      <c r="F14" s="6" t="s">
        <v>23</v>
      </c>
      <c r="G14" s="43"/>
      <c r="H14" s="7">
        <f t="shared" si="2"/>
        <v>416.174</v>
      </c>
      <c r="I14" s="7">
        <v>208.087</v>
      </c>
      <c r="J14" s="7">
        <v>208.087</v>
      </c>
      <c r="K14" s="6" t="s">
        <v>30</v>
      </c>
      <c r="L14" s="6"/>
    </row>
    <row r="15" spans="1:14" ht="36">
      <c r="A15" s="43"/>
      <c r="B15" s="5">
        <f>C15+D15</f>
        <v>159.89042999999998</v>
      </c>
      <c r="C15" s="5">
        <v>79.945</v>
      </c>
      <c r="D15" s="5">
        <v>79.94543</v>
      </c>
      <c r="E15" s="6" t="s">
        <v>31</v>
      </c>
      <c r="F15" s="6" t="s">
        <v>23</v>
      </c>
      <c r="G15" s="43"/>
      <c r="H15" s="7">
        <f t="shared" si="2"/>
        <v>651.386</v>
      </c>
      <c r="I15" s="7">
        <v>325.693</v>
      </c>
      <c r="J15" s="7">
        <f>217.129+108.564</f>
        <v>325.693</v>
      </c>
      <c r="K15" s="6" t="s">
        <v>32</v>
      </c>
      <c r="L15" s="6" t="s">
        <v>33</v>
      </c>
      <c r="N15" s="9"/>
    </row>
    <row r="16" spans="1:12" ht="36">
      <c r="A16" s="43"/>
      <c r="B16" s="5"/>
      <c r="C16" s="5"/>
      <c r="D16" s="5"/>
      <c r="E16" s="6"/>
      <c r="F16" s="6"/>
      <c r="G16" s="43"/>
      <c r="H16" s="7">
        <f t="shared" si="2"/>
        <v>2174.45</v>
      </c>
      <c r="I16" s="7">
        <v>1087.225</v>
      </c>
      <c r="J16" s="7">
        <v>1087.225</v>
      </c>
      <c r="K16" s="6" t="s">
        <v>34</v>
      </c>
      <c r="L16" s="14"/>
    </row>
    <row r="17" spans="1:12" ht="72">
      <c r="A17" s="43"/>
      <c r="B17" s="5"/>
      <c r="C17" s="5"/>
      <c r="D17" s="5"/>
      <c r="E17" s="6"/>
      <c r="F17" s="6"/>
      <c r="G17" s="43"/>
      <c r="H17" s="7">
        <f t="shared" si="2"/>
        <v>1853.466</v>
      </c>
      <c r="I17" s="7">
        <v>1853.466</v>
      </c>
      <c r="J17" s="7"/>
      <c r="K17" s="6" t="s">
        <v>35</v>
      </c>
      <c r="L17" s="6" t="s">
        <v>36</v>
      </c>
    </row>
    <row r="18" spans="1:12" ht="18" hidden="1">
      <c r="A18" s="43"/>
      <c r="B18" s="5"/>
      <c r="C18" s="5"/>
      <c r="D18" s="5"/>
      <c r="E18" s="6"/>
      <c r="F18" s="6"/>
      <c r="G18" s="43"/>
      <c r="H18" s="7">
        <f t="shared" si="2"/>
        <v>0</v>
      </c>
      <c r="I18" s="7"/>
      <c r="J18" s="7"/>
      <c r="K18" s="6"/>
      <c r="L18" s="6"/>
    </row>
    <row r="19" spans="1:12" ht="18" hidden="1">
      <c r="A19" s="43"/>
      <c r="B19" s="5"/>
      <c r="C19" s="5"/>
      <c r="D19" s="5"/>
      <c r="E19" s="6"/>
      <c r="F19" s="6"/>
      <c r="G19" s="43"/>
      <c r="H19" s="7">
        <f t="shared" si="2"/>
        <v>0</v>
      </c>
      <c r="I19" s="7"/>
      <c r="J19" s="7"/>
      <c r="K19" s="6"/>
      <c r="L19" s="6"/>
    </row>
    <row r="20" spans="1:12" ht="18" hidden="1">
      <c r="A20" s="43"/>
      <c r="B20" s="5"/>
      <c r="C20" s="5"/>
      <c r="D20" s="5"/>
      <c r="E20" s="6"/>
      <c r="F20" s="6"/>
      <c r="G20" s="43"/>
      <c r="H20" s="7">
        <f t="shared" si="2"/>
        <v>0</v>
      </c>
      <c r="I20" s="7"/>
      <c r="J20" s="7"/>
      <c r="K20" s="6"/>
      <c r="L20" s="6"/>
    </row>
    <row r="21" spans="1:12" ht="18" hidden="1">
      <c r="A21" s="43"/>
      <c r="B21" s="5"/>
      <c r="C21" s="5"/>
      <c r="D21" s="5"/>
      <c r="E21" s="6"/>
      <c r="F21" s="6"/>
      <c r="G21" s="43"/>
      <c r="H21" s="7">
        <f t="shared" si="2"/>
        <v>0</v>
      </c>
      <c r="I21" s="7"/>
      <c r="J21" s="7"/>
      <c r="K21" s="6"/>
      <c r="L21" s="6"/>
    </row>
    <row r="22" spans="1:12" ht="18" hidden="1">
      <c r="A22" s="43"/>
      <c r="B22" s="5">
        <f>C22+D22</f>
        <v>250.67843</v>
      </c>
      <c r="C22" s="5">
        <v>128.454</v>
      </c>
      <c r="D22" s="15">
        <v>122.22443</v>
      </c>
      <c r="E22" s="6" t="s">
        <v>37</v>
      </c>
      <c r="F22" s="6" t="s">
        <v>23</v>
      </c>
      <c r="G22" s="43"/>
      <c r="H22" s="7">
        <f t="shared" si="2"/>
        <v>0</v>
      </c>
      <c r="I22" s="7"/>
      <c r="J22" s="16"/>
      <c r="K22" s="6"/>
      <c r="L22" s="6"/>
    </row>
    <row r="23" spans="1:12" ht="22.5" customHeight="1">
      <c r="A23" s="43" t="s">
        <v>38</v>
      </c>
      <c r="B23" s="11">
        <f>C23+D23</f>
        <v>1700</v>
      </c>
      <c r="C23" s="11">
        <f>SUM(C24:C25)</f>
        <v>850</v>
      </c>
      <c r="D23" s="11">
        <f>SUM(D24:D25)</f>
        <v>850</v>
      </c>
      <c r="E23" s="36" t="s">
        <v>23</v>
      </c>
      <c r="F23" s="37"/>
      <c r="G23" s="43" t="s">
        <v>38</v>
      </c>
      <c r="H23" s="12">
        <f t="shared" si="2"/>
        <v>820</v>
      </c>
      <c r="I23" s="12">
        <f>SUM(I24:I25)</f>
        <v>410</v>
      </c>
      <c r="J23" s="12">
        <f>SUM(J24:J25)</f>
        <v>410</v>
      </c>
      <c r="K23" s="36"/>
      <c r="L23" s="37"/>
    </row>
    <row r="24" spans="1:12" ht="37.5" customHeight="1">
      <c r="A24" s="43"/>
      <c r="B24" s="5">
        <f>C24+D24</f>
        <v>1000</v>
      </c>
      <c r="C24" s="15">
        <v>500</v>
      </c>
      <c r="D24" s="15">
        <v>500</v>
      </c>
      <c r="E24" s="17" t="s">
        <v>39</v>
      </c>
      <c r="F24" s="6" t="s">
        <v>23</v>
      </c>
      <c r="G24" s="43"/>
      <c r="H24" s="7">
        <f t="shared" si="2"/>
        <v>620</v>
      </c>
      <c r="I24" s="16">
        <v>310</v>
      </c>
      <c r="J24" s="16">
        <v>310</v>
      </c>
      <c r="K24" s="17" t="s">
        <v>40</v>
      </c>
      <c r="L24" s="6"/>
    </row>
    <row r="25" spans="1:12" ht="54">
      <c r="A25" s="43"/>
      <c r="B25" s="5">
        <f>C25+D25</f>
        <v>700</v>
      </c>
      <c r="C25" s="15">
        <v>350</v>
      </c>
      <c r="D25" s="15">
        <v>350</v>
      </c>
      <c r="E25" s="17" t="s">
        <v>41</v>
      </c>
      <c r="F25" s="6" t="s">
        <v>23</v>
      </c>
      <c r="G25" s="43"/>
      <c r="H25" s="7">
        <f t="shared" si="2"/>
        <v>200</v>
      </c>
      <c r="I25" s="16">
        <v>100</v>
      </c>
      <c r="J25" s="16">
        <v>100</v>
      </c>
      <c r="K25" s="17" t="s">
        <v>42</v>
      </c>
      <c r="L25" s="6"/>
    </row>
    <row r="26" spans="1:12" ht="22.5" customHeight="1">
      <c r="A26" s="43" t="s">
        <v>43</v>
      </c>
      <c r="B26" s="11">
        <f>SUM(B27:B33)</f>
        <v>583.33</v>
      </c>
      <c r="C26" s="11">
        <f>SUM(C27:C33)</f>
        <v>291.665</v>
      </c>
      <c r="D26" s="11">
        <f>SUM(D27:D33)</f>
        <v>291.665</v>
      </c>
      <c r="E26" s="36" t="s">
        <v>23</v>
      </c>
      <c r="F26" s="37"/>
      <c r="G26" s="43" t="s">
        <v>43</v>
      </c>
      <c r="H26" s="12">
        <f>SUM(H27:H33)</f>
        <v>2963.56</v>
      </c>
      <c r="I26" s="12">
        <f>SUM(I27:I33)</f>
        <v>1481.78</v>
      </c>
      <c r="J26" s="12">
        <f>SUM(J27:J33)</f>
        <v>1481.7800000000002</v>
      </c>
      <c r="K26" s="36" t="s">
        <v>23</v>
      </c>
      <c r="L26" s="37"/>
    </row>
    <row r="27" spans="1:12" ht="81.75" customHeight="1">
      <c r="A27" s="43"/>
      <c r="B27" s="5">
        <f>C27+D27</f>
        <v>125</v>
      </c>
      <c r="C27" s="5">
        <v>62.5</v>
      </c>
      <c r="D27" s="5">
        <v>62.5</v>
      </c>
      <c r="E27" s="6" t="s">
        <v>44</v>
      </c>
      <c r="F27" s="6" t="s">
        <v>23</v>
      </c>
      <c r="G27" s="43"/>
      <c r="H27" s="7">
        <f aca="true" t="shared" si="3" ref="H27:H33">I27+J27</f>
        <v>780</v>
      </c>
      <c r="I27" s="7">
        <v>390</v>
      </c>
      <c r="J27" s="7">
        <v>390</v>
      </c>
      <c r="K27" s="6" t="s">
        <v>45</v>
      </c>
      <c r="L27" s="6"/>
    </row>
    <row r="28" spans="1:12" ht="54">
      <c r="A28" s="43"/>
      <c r="B28" s="5">
        <f>C28+D28</f>
        <v>126</v>
      </c>
      <c r="C28" s="5">
        <v>63</v>
      </c>
      <c r="D28" s="5">
        <v>63</v>
      </c>
      <c r="E28" s="6" t="s">
        <v>46</v>
      </c>
      <c r="F28" s="6" t="s">
        <v>23</v>
      </c>
      <c r="G28" s="43"/>
      <c r="H28" s="7">
        <f t="shared" si="3"/>
        <v>20</v>
      </c>
      <c r="I28" s="7">
        <v>10</v>
      </c>
      <c r="J28" s="7">
        <v>10</v>
      </c>
      <c r="K28" s="6" t="s">
        <v>47</v>
      </c>
      <c r="L28" s="6"/>
    </row>
    <row r="29" spans="1:12" ht="90">
      <c r="A29" s="43"/>
      <c r="B29" s="5">
        <f>C29+D29</f>
        <v>89</v>
      </c>
      <c r="C29" s="5">
        <v>44.5</v>
      </c>
      <c r="D29" s="5">
        <v>44.5</v>
      </c>
      <c r="E29" s="6" t="s">
        <v>48</v>
      </c>
      <c r="F29" s="6" t="s">
        <v>23</v>
      </c>
      <c r="G29" s="43"/>
      <c r="H29" s="7">
        <f t="shared" si="3"/>
        <v>40</v>
      </c>
      <c r="I29" s="7">
        <v>20</v>
      </c>
      <c r="J29" s="7">
        <v>20</v>
      </c>
      <c r="K29" s="6" t="s">
        <v>49</v>
      </c>
      <c r="L29" s="6"/>
    </row>
    <row r="30" spans="1:12" ht="252">
      <c r="A30" s="43"/>
      <c r="B30" s="5">
        <f>C30+D30</f>
        <v>243.33</v>
      </c>
      <c r="C30" s="5">
        <v>121.665</v>
      </c>
      <c r="D30" s="5">
        <v>121.665</v>
      </c>
      <c r="E30" s="6" t="s">
        <v>50</v>
      </c>
      <c r="F30" s="6" t="s">
        <v>23</v>
      </c>
      <c r="G30" s="43"/>
      <c r="H30" s="7">
        <f t="shared" si="3"/>
        <v>1960.38031</v>
      </c>
      <c r="I30" s="7">
        <v>980.19015</v>
      </c>
      <c r="J30" s="7">
        <v>980.19016</v>
      </c>
      <c r="K30" s="6" t="s">
        <v>51</v>
      </c>
      <c r="L30" s="6"/>
    </row>
    <row r="31" spans="1:12" ht="54">
      <c r="A31" s="43"/>
      <c r="B31" s="5"/>
      <c r="C31" s="5"/>
      <c r="D31" s="5"/>
      <c r="E31" s="6"/>
      <c r="F31" s="6"/>
      <c r="G31" s="43"/>
      <c r="H31" s="7">
        <f t="shared" si="3"/>
        <v>10</v>
      </c>
      <c r="I31" s="7">
        <v>5</v>
      </c>
      <c r="J31" s="7">
        <v>5</v>
      </c>
      <c r="K31" s="6" t="s">
        <v>52</v>
      </c>
      <c r="L31" s="6"/>
    </row>
    <row r="32" spans="1:12" ht="54">
      <c r="A32" s="43"/>
      <c r="B32" s="5"/>
      <c r="C32" s="5"/>
      <c r="D32" s="5"/>
      <c r="E32" s="6"/>
      <c r="F32" s="6"/>
      <c r="G32" s="43"/>
      <c r="H32" s="7">
        <f t="shared" si="3"/>
        <v>10</v>
      </c>
      <c r="I32" s="7">
        <v>5</v>
      </c>
      <c r="J32" s="7">
        <v>5</v>
      </c>
      <c r="K32" s="6" t="s">
        <v>53</v>
      </c>
      <c r="L32" s="6"/>
    </row>
    <row r="33" spans="1:12" ht="27.75" customHeight="1">
      <c r="A33" s="43"/>
      <c r="B33" s="5"/>
      <c r="C33" s="5"/>
      <c r="D33" s="5"/>
      <c r="E33" s="6"/>
      <c r="F33" s="6"/>
      <c r="G33" s="43"/>
      <c r="H33" s="7">
        <f t="shared" si="3"/>
        <v>143.17969</v>
      </c>
      <c r="I33" s="7">
        <v>71.58985</v>
      </c>
      <c r="J33" s="7">
        <v>71.58984</v>
      </c>
      <c r="K33" s="6" t="s">
        <v>54</v>
      </c>
      <c r="L33" s="6"/>
    </row>
    <row r="34" spans="1:12" ht="22.5" customHeight="1">
      <c r="A34" s="35" t="s">
        <v>55</v>
      </c>
      <c r="B34" s="11">
        <f>SUM(B35:B46)</f>
        <v>807.926</v>
      </c>
      <c r="C34" s="11">
        <f>SUM(C35:C46)</f>
        <v>403.963</v>
      </c>
      <c r="D34" s="11">
        <f>SUM(D35:D46)</f>
        <v>403.963</v>
      </c>
      <c r="E34" s="36" t="s">
        <v>23</v>
      </c>
      <c r="F34" s="37"/>
      <c r="G34" s="38" t="s">
        <v>55</v>
      </c>
      <c r="H34" s="4">
        <f>SUM(H35:H46)</f>
        <v>796.058</v>
      </c>
      <c r="I34" s="4">
        <f>SUM(I35:I46)</f>
        <v>398.029</v>
      </c>
      <c r="J34" s="4">
        <f>SUM(J35:J46)</f>
        <v>398.029</v>
      </c>
      <c r="K34" s="36" t="s">
        <v>56</v>
      </c>
      <c r="L34" s="37"/>
    </row>
    <row r="35" spans="1:14" ht="23.25" customHeight="1">
      <c r="A35" s="35"/>
      <c r="B35" s="15">
        <f>C35+D35</f>
        <v>6</v>
      </c>
      <c r="C35" s="15">
        <v>3</v>
      </c>
      <c r="D35" s="15">
        <v>3</v>
      </c>
      <c r="E35" s="17" t="s">
        <v>57</v>
      </c>
      <c r="F35" s="6" t="s">
        <v>23</v>
      </c>
      <c r="G35" s="38"/>
      <c r="H35" s="16">
        <f>I35+J35</f>
        <v>10.61</v>
      </c>
      <c r="I35" s="16">
        <v>5.305</v>
      </c>
      <c r="J35" s="16">
        <v>5.305</v>
      </c>
      <c r="K35" s="17" t="s">
        <v>58</v>
      </c>
      <c r="L35" s="6" t="s">
        <v>59</v>
      </c>
      <c r="N35" s="9"/>
    </row>
    <row r="36" spans="1:12" ht="54">
      <c r="A36" s="35"/>
      <c r="B36" s="15">
        <f>C36+D36</f>
        <v>99.24199999999999</v>
      </c>
      <c r="C36" s="15">
        <f>17.661+15.3+16.66</f>
        <v>49.620999999999995</v>
      </c>
      <c r="D36" s="15">
        <f>17.661+15.3+16.66</f>
        <v>49.620999999999995</v>
      </c>
      <c r="E36" s="17" t="s">
        <v>60</v>
      </c>
      <c r="F36" s="6" t="s">
        <v>23</v>
      </c>
      <c r="G36" s="38"/>
      <c r="H36" s="16">
        <f>I36+J36</f>
        <v>16</v>
      </c>
      <c r="I36" s="16">
        <v>8</v>
      </c>
      <c r="J36" s="16">
        <v>8</v>
      </c>
      <c r="K36" s="17" t="s">
        <v>61</v>
      </c>
      <c r="L36" s="6" t="s">
        <v>59</v>
      </c>
    </row>
    <row r="37" spans="1:12" ht="36">
      <c r="A37" s="35"/>
      <c r="B37" s="15">
        <f aca="true" t="shared" si="4" ref="B37:B46">C37+D37</f>
        <v>170</v>
      </c>
      <c r="C37" s="15">
        <f>19.9+7+58.1</f>
        <v>85</v>
      </c>
      <c r="D37" s="15">
        <f>19.9+7+58.1</f>
        <v>85</v>
      </c>
      <c r="E37" s="17" t="s">
        <v>62</v>
      </c>
      <c r="F37" s="6" t="s">
        <v>23</v>
      </c>
      <c r="G37" s="38"/>
      <c r="H37" s="16">
        <f aca="true" t="shared" si="5" ref="H37:H46">I37+J37</f>
        <v>11.774</v>
      </c>
      <c r="I37" s="16">
        <v>5.887</v>
      </c>
      <c r="J37" s="16">
        <v>5.887</v>
      </c>
      <c r="K37" s="17" t="s">
        <v>63</v>
      </c>
      <c r="L37" s="6" t="s">
        <v>59</v>
      </c>
    </row>
    <row r="38" spans="1:12" ht="18">
      <c r="A38" s="35"/>
      <c r="B38" s="15">
        <f t="shared" si="4"/>
        <v>71.8</v>
      </c>
      <c r="C38" s="15">
        <v>35.9</v>
      </c>
      <c r="D38" s="15">
        <v>35.9</v>
      </c>
      <c r="E38" s="17" t="s">
        <v>64</v>
      </c>
      <c r="F38" s="6" t="s">
        <v>23</v>
      </c>
      <c r="G38" s="38"/>
      <c r="H38" s="16">
        <f t="shared" si="5"/>
        <v>71</v>
      </c>
      <c r="I38" s="16">
        <v>35.5</v>
      </c>
      <c r="J38" s="16">
        <v>35.5</v>
      </c>
      <c r="K38" s="17" t="s">
        <v>65</v>
      </c>
      <c r="L38" s="6" t="s">
        <v>59</v>
      </c>
    </row>
    <row r="39" spans="1:12" ht="18">
      <c r="A39" s="35"/>
      <c r="B39" s="15">
        <f t="shared" si="4"/>
        <v>6</v>
      </c>
      <c r="C39" s="15">
        <v>3</v>
      </c>
      <c r="D39" s="15">
        <v>3</v>
      </c>
      <c r="E39" s="17" t="s">
        <v>66</v>
      </c>
      <c r="F39" s="6" t="s">
        <v>23</v>
      </c>
      <c r="G39" s="38"/>
      <c r="H39" s="16">
        <f t="shared" si="5"/>
        <v>163.5</v>
      </c>
      <c r="I39" s="16">
        <f>64+13.75+4</f>
        <v>81.75</v>
      </c>
      <c r="J39" s="16">
        <f>64+13.75+4</f>
        <v>81.75</v>
      </c>
      <c r="K39" s="17" t="s">
        <v>67</v>
      </c>
      <c r="L39" s="6" t="s">
        <v>59</v>
      </c>
    </row>
    <row r="40" spans="1:12" ht="54">
      <c r="A40" s="35"/>
      <c r="B40" s="15">
        <f t="shared" si="4"/>
        <v>309.684</v>
      </c>
      <c r="C40" s="15">
        <f>17.281+91.8+8+31.681+4+2.149-0.069</f>
        <v>154.842</v>
      </c>
      <c r="D40" s="15">
        <f>17.281+91.8+8+31.681+4+2.149-0.069</f>
        <v>154.842</v>
      </c>
      <c r="E40" s="17" t="s">
        <v>68</v>
      </c>
      <c r="F40" s="6" t="s">
        <v>23</v>
      </c>
      <c r="G40" s="38"/>
      <c r="H40" s="16">
        <f t="shared" si="5"/>
        <v>27.5</v>
      </c>
      <c r="I40" s="16">
        <v>13.75</v>
      </c>
      <c r="J40" s="16">
        <v>13.75</v>
      </c>
      <c r="K40" s="17" t="s">
        <v>69</v>
      </c>
      <c r="L40" s="6" t="s">
        <v>59</v>
      </c>
    </row>
    <row r="41" spans="1:12" ht="54">
      <c r="A41" s="35"/>
      <c r="B41" s="15">
        <f t="shared" si="4"/>
        <v>18</v>
      </c>
      <c r="C41" s="15">
        <v>9</v>
      </c>
      <c r="D41" s="15">
        <v>9</v>
      </c>
      <c r="E41" s="18" t="s">
        <v>70</v>
      </c>
      <c r="F41" s="6" t="s">
        <v>23</v>
      </c>
      <c r="G41" s="38"/>
      <c r="H41" s="16">
        <f t="shared" si="5"/>
        <v>220</v>
      </c>
      <c r="I41" s="16">
        <v>110</v>
      </c>
      <c r="J41" s="16">
        <v>110</v>
      </c>
      <c r="K41" s="17" t="s">
        <v>71</v>
      </c>
      <c r="L41" s="6" t="s">
        <v>59</v>
      </c>
    </row>
    <row r="42" spans="1:12" ht="54">
      <c r="A42" s="35"/>
      <c r="B42" s="15">
        <f t="shared" si="4"/>
        <v>30.6</v>
      </c>
      <c r="C42" s="15">
        <f>15.3</f>
        <v>15.3</v>
      </c>
      <c r="D42" s="15">
        <f>15.3</f>
        <v>15.3</v>
      </c>
      <c r="E42" s="18" t="s">
        <v>72</v>
      </c>
      <c r="F42" s="6" t="s">
        <v>23</v>
      </c>
      <c r="G42" s="38"/>
      <c r="H42" s="16">
        <f t="shared" si="5"/>
        <v>5.074</v>
      </c>
      <c r="I42" s="16">
        <v>2.537</v>
      </c>
      <c r="J42" s="16">
        <v>2.537</v>
      </c>
      <c r="K42" s="18" t="s">
        <v>73</v>
      </c>
      <c r="L42" s="6" t="s">
        <v>59</v>
      </c>
    </row>
    <row r="43" spans="1:12" ht="18.75" customHeight="1">
      <c r="A43" s="35"/>
      <c r="B43" s="15">
        <f t="shared" si="4"/>
        <v>29</v>
      </c>
      <c r="C43" s="15">
        <v>14.5</v>
      </c>
      <c r="D43" s="15">
        <v>14.5</v>
      </c>
      <c r="E43" s="44" t="s">
        <v>74</v>
      </c>
      <c r="F43" s="45" t="s">
        <v>23</v>
      </c>
      <c r="G43" s="38"/>
      <c r="H43" s="16">
        <f t="shared" si="5"/>
        <v>50</v>
      </c>
      <c r="I43" s="16">
        <v>25</v>
      </c>
      <c r="J43" s="16">
        <v>25</v>
      </c>
      <c r="K43" s="18" t="s">
        <v>75</v>
      </c>
      <c r="L43" s="19" t="s">
        <v>59</v>
      </c>
    </row>
    <row r="44" spans="1:12" ht="36.75" customHeight="1">
      <c r="A44" s="35"/>
      <c r="B44" s="15">
        <f t="shared" si="4"/>
        <v>30</v>
      </c>
      <c r="C44" s="15">
        <f>6+9</f>
        <v>15</v>
      </c>
      <c r="D44" s="15">
        <f>6+9</f>
        <v>15</v>
      </c>
      <c r="E44" s="44"/>
      <c r="F44" s="46"/>
      <c r="G44" s="38"/>
      <c r="H44" s="16">
        <f t="shared" si="5"/>
        <v>5</v>
      </c>
      <c r="I44" s="16">
        <v>2.5</v>
      </c>
      <c r="J44" s="16">
        <v>2.5</v>
      </c>
      <c r="K44" s="18" t="s">
        <v>76</v>
      </c>
      <c r="L44" s="20" t="s">
        <v>59</v>
      </c>
    </row>
    <row r="45" spans="1:12" ht="54">
      <c r="A45" s="35"/>
      <c r="B45" s="15">
        <f t="shared" si="4"/>
        <v>33.4</v>
      </c>
      <c r="C45" s="15">
        <f>9+7.7</f>
        <v>16.7</v>
      </c>
      <c r="D45" s="15">
        <f>9+7.7</f>
        <v>16.7</v>
      </c>
      <c r="E45" s="17" t="s">
        <v>77</v>
      </c>
      <c r="F45" s="6" t="s">
        <v>23</v>
      </c>
      <c r="G45" s="38"/>
      <c r="H45" s="16">
        <f t="shared" si="5"/>
        <v>15.6</v>
      </c>
      <c r="I45" s="16">
        <v>7.8</v>
      </c>
      <c r="J45" s="16">
        <v>7.8</v>
      </c>
      <c r="K45" s="18" t="s">
        <v>78</v>
      </c>
      <c r="L45" s="20" t="s">
        <v>59</v>
      </c>
    </row>
    <row r="46" spans="1:12" ht="54">
      <c r="A46" s="35"/>
      <c r="B46" s="15">
        <f t="shared" si="4"/>
        <v>4.2</v>
      </c>
      <c r="C46" s="15">
        <v>2.1</v>
      </c>
      <c r="D46" s="15">
        <v>2.1</v>
      </c>
      <c r="E46" s="17" t="s">
        <v>79</v>
      </c>
      <c r="F46" s="6" t="s">
        <v>23</v>
      </c>
      <c r="G46" s="38"/>
      <c r="H46" s="16">
        <f t="shared" si="5"/>
        <v>200</v>
      </c>
      <c r="I46" s="16">
        <v>100</v>
      </c>
      <c r="J46" s="16">
        <v>100</v>
      </c>
      <c r="K46" s="17" t="s">
        <v>204</v>
      </c>
      <c r="L46" s="6" t="s">
        <v>80</v>
      </c>
    </row>
    <row r="47" spans="1:12" ht="22.5" customHeight="1">
      <c r="A47" s="35" t="s">
        <v>81</v>
      </c>
      <c r="B47" s="3">
        <f>SUM(B48:B50)</f>
        <v>301.4</v>
      </c>
      <c r="C47" s="3">
        <f>SUM(C48:C50)</f>
        <v>150.7</v>
      </c>
      <c r="D47" s="3">
        <f>SUM(D48:D50)</f>
        <v>150.7</v>
      </c>
      <c r="E47" s="36" t="s">
        <v>23</v>
      </c>
      <c r="F47" s="37"/>
      <c r="G47" s="38" t="s">
        <v>81</v>
      </c>
      <c r="H47" s="4">
        <f>SUM(H48:H50)</f>
        <v>34.4</v>
      </c>
      <c r="I47" s="4">
        <f>SUM(I48:I50)</f>
        <v>17.2</v>
      </c>
      <c r="J47" s="4">
        <f>SUM(J48:J50)</f>
        <v>17.2</v>
      </c>
      <c r="K47" s="36" t="s">
        <v>82</v>
      </c>
      <c r="L47" s="37"/>
    </row>
    <row r="48" spans="1:12" ht="35.25" customHeight="1">
      <c r="A48" s="35"/>
      <c r="B48" s="15">
        <f>C48+D48</f>
        <v>154</v>
      </c>
      <c r="C48" s="15">
        <v>77</v>
      </c>
      <c r="D48" s="15">
        <v>77</v>
      </c>
      <c r="E48" s="17" t="s">
        <v>83</v>
      </c>
      <c r="F48" s="6" t="s">
        <v>23</v>
      </c>
      <c r="G48" s="38"/>
      <c r="H48" s="16">
        <f>I48+J48</f>
        <v>34.4</v>
      </c>
      <c r="I48" s="16">
        <v>17.2</v>
      </c>
      <c r="J48" s="16">
        <v>17.2</v>
      </c>
      <c r="K48" s="17" t="s">
        <v>84</v>
      </c>
      <c r="L48" s="6" t="s">
        <v>85</v>
      </c>
    </row>
    <row r="49" spans="1:12" ht="52.5" customHeight="1" hidden="1">
      <c r="A49" s="35"/>
      <c r="B49" s="15">
        <f>C49+D49</f>
        <v>15</v>
      </c>
      <c r="C49" s="15">
        <v>7.5</v>
      </c>
      <c r="D49" s="15">
        <v>7.5</v>
      </c>
      <c r="E49" s="17" t="s">
        <v>86</v>
      </c>
      <c r="F49" s="6" t="s">
        <v>23</v>
      </c>
      <c r="G49" s="38"/>
      <c r="H49" s="16">
        <f>I49+J49</f>
        <v>0</v>
      </c>
      <c r="I49" s="16"/>
      <c r="J49" s="16"/>
      <c r="K49" s="17"/>
      <c r="L49" s="6"/>
    </row>
    <row r="50" spans="1:12" ht="52.5" customHeight="1" hidden="1">
      <c r="A50" s="35"/>
      <c r="B50" s="3">
        <f>C50+D50</f>
        <v>132.4</v>
      </c>
      <c r="C50" s="15">
        <v>66.2</v>
      </c>
      <c r="D50" s="15">
        <v>66.2</v>
      </c>
      <c r="E50" s="17" t="s">
        <v>87</v>
      </c>
      <c r="F50" s="6" t="s">
        <v>23</v>
      </c>
      <c r="G50" s="38"/>
      <c r="H50" s="4">
        <f>I50+J50</f>
        <v>0</v>
      </c>
      <c r="I50" s="16"/>
      <c r="J50" s="16"/>
      <c r="K50" s="17"/>
      <c r="L50" s="6"/>
    </row>
    <row r="51" spans="1:12" ht="22.5" customHeight="1">
      <c r="A51" s="35" t="s">
        <v>88</v>
      </c>
      <c r="B51" s="3" t="e">
        <f>#REF!+B52</f>
        <v>#REF!</v>
      </c>
      <c r="C51" s="3" t="e">
        <f>#REF!+C52</f>
        <v>#REF!</v>
      </c>
      <c r="D51" s="3" t="e">
        <f>#REF!+D52</f>
        <v>#REF!</v>
      </c>
      <c r="E51" s="36" t="s">
        <v>23</v>
      </c>
      <c r="F51" s="37"/>
      <c r="G51" s="38" t="s">
        <v>88</v>
      </c>
      <c r="H51" s="4">
        <f>I51+J51</f>
        <v>200</v>
      </c>
      <c r="I51" s="4">
        <f>I52</f>
        <v>100</v>
      </c>
      <c r="J51" s="4">
        <f>J52</f>
        <v>100</v>
      </c>
      <c r="K51" s="36" t="s">
        <v>89</v>
      </c>
      <c r="L51" s="37"/>
    </row>
    <row r="52" spans="1:12" ht="56.25" customHeight="1">
      <c r="A52" s="35"/>
      <c r="B52" s="15">
        <f>C52+D52</f>
        <v>160</v>
      </c>
      <c r="C52" s="15">
        <v>80</v>
      </c>
      <c r="D52" s="15">
        <v>80</v>
      </c>
      <c r="E52" s="17" t="s">
        <v>90</v>
      </c>
      <c r="F52" s="6" t="s">
        <v>23</v>
      </c>
      <c r="G52" s="38"/>
      <c r="H52" s="16">
        <f>I52+J52</f>
        <v>200</v>
      </c>
      <c r="I52" s="16">
        <v>100</v>
      </c>
      <c r="J52" s="16">
        <v>100</v>
      </c>
      <c r="K52" s="17" t="s">
        <v>91</v>
      </c>
      <c r="L52" s="6"/>
    </row>
    <row r="53" spans="1:12" ht="22.5" customHeight="1">
      <c r="A53" s="35" t="s">
        <v>92</v>
      </c>
      <c r="B53" s="21">
        <f>SUM(B54:B54)</f>
        <v>0</v>
      </c>
      <c r="C53" s="21">
        <f>SUM(C54:C54)</f>
        <v>0</v>
      </c>
      <c r="D53" s="21">
        <f>SUM(D54:D54)</f>
        <v>0</v>
      </c>
      <c r="E53" s="22"/>
      <c r="F53" s="22"/>
      <c r="G53" s="42" t="s">
        <v>92</v>
      </c>
      <c r="H53" s="23">
        <f>SUM(H54:H54)</f>
        <v>0</v>
      </c>
      <c r="I53" s="23">
        <f>SUM(I54:I54)</f>
        <v>0</v>
      </c>
      <c r="J53" s="23">
        <f>SUM(J54:J54)</f>
        <v>0</v>
      </c>
      <c r="K53" s="36"/>
      <c r="L53" s="37"/>
    </row>
    <row r="54" spans="1:12" ht="23.25" customHeight="1">
      <c r="A54" s="35"/>
      <c r="B54" s="24">
        <f>C54+D54</f>
        <v>0</v>
      </c>
      <c r="C54" s="24"/>
      <c r="D54" s="24"/>
      <c r="E54" s="25"/>
      <c r="F54" s="25"/>
      <c r="G54" s="42"/>
      <c r="H54" s="26">
        <f>I54+J54</f>
        <v>0</v>
      </c>
      <c r="I54" s="26"/>
      <c r="J54" s="26"/>
      <c r="K54" s="27"/>
      <c r="L54" s="27"/>
    </row>
    <row r="55" spans="1:12" ht="43.5" customHeight="1">
      <c r="A55" s="35" t="s">
        <v>93</v>
      </c>
      <c r="B55" s="3">
        <f>SUM(B56:B72)</f>
        <v>980.57885</v>
      </c>
      <c r="C55" s="3">
        <f>SUM(C56:C72)</f>
        <v>488.789</v>
      </c>
      <c r="D55" s="3">
        <f>SUM(D56:D72)</f>
        <v>491.78985000000006</v>
      </c>
      <c r="E55" s="36" t="s">
        <v>94</v>
      </c>
      <c r="F55" s="37"/>
      <c r="G55" s="38" t="s">
        <v>93</v>
      </c>
      <c r="H55" s="4">
        <f>SUM(H56:H72)</f>
        <v>599.3</v>
      </c>
      <c r="I55" s="4">
        <f>SUM(I56:I72)</f>
        <v>299.65</v>
      </c>
      <c r="J55" s="4">
        <f>SUM(J56:J72)</f>
        <v>299.65</v>
      </c>
      <c r="K55" s="36" t="s">
        <v>95</v>
      </c>
      <c r="L55" s="37"/>
    </row>
    <row r="56" spans="1:12" ht="18">
      <c r="A56" s="35"/>
      <c r="B56" s="15">
        <f>C56+D56</f>
        <v>150</v>
      </c>
      <c r="C56" s="15">
        <v>75</v>
      </c>
      <c r="D56" s="15">
        <v>75</v>
      </c>
      <c r="E56" s="17" t="s">
        <v>96</v>
      </c>
      <c r="F56" s="6" t="s">
        <v>23</v>
      </c>
      <c r="G56" s="38"/>
      <c r="H56" s="16">
        <f>I56+J56</f>
        <v>3</v>
      </c>
      <c r="I56" s="16">
        <v>1.5</v>
      </c>
      <c r="J56" s="16">
        <v>1.5</v>
      </c>
      <c r="K56" s="17" t="s">
        <v>97</v>
      </c>
      <c r="L56" s="6"/>
    </row>
    <row r="57" spans="1:12" ht="36">
      <c r="A57" s="35"/>
      <c r="B57" s="15">
        <f aca="true" t="shared" si="6" ref="B57:B72">C57+D57</f>
        <v>200</v>
      </c>
      <c r="C57" s="15">
        <v>100</v>
      </c>
      <c r="D57" s="15">
        <v>100</v>
      </c>
      <c r="E57" s="17" t="s">
        <v>98</v>
      </c>
      <c r="F57" s="6" t="s">
        <v>23</v>
      </c>
      <c r="G57" s="38"/>
      <c r="H57" s="16">
        <f aca="true" t="shared" si="7" ref="H57:H72">I57+J57</f>
        <v>3</v>
      </c>
      <c r="I57" s="16">
        <v>1.5</v>
      </c>
      <c r="J57" s="16">
        <v>1.5</v>
      </c>
      <c r="K57" s="17" t="s">
        <v>99</v>
      </c>
      <c r="L57" s="6"/>
    </row>
    <row r="58" spans="1:12" ht="18">
      <c r="A58" s="35"/>
      <c r="B58" s="15">
        <f t="shared" si="6"/>
        <v>84.8</v>
      </c>
      <c r="C58" s="15">
        <v>42.4</v>
      </c>
      <c r="D58" s="15">
        <v>42.4</v>
      </c>
      <c r="E58" s="17" t="s">
        <v>100</v>
      </c>
      <c r="F58" s="6" t="s">
        <v>23</v>
      </c>
      <c r="G58" s="38"/>
      <c r="H58" s="16">
        <f t="shared" si="7"/>
        <v>11</v>
      </c>
      <c r="I58" s="16">
        <v>5.5</v>
      </c>
      <c r="J58" s="16">
        <v>5.5</v>
      </c>
      <c r="K58" s="17" t="s">
        <v>101</v>
      </c>
      <c r="L58" s="6"/>
    </row>
    <row r="59" spans="1:12" ht="36">
      <c r="A59" s="35"/>
      <c r="B59" s="15">
        <f t="shared" si="6"/>
        <v>6.7688500000000005</v>
      </c>
      <c r="C59" s="15">
        <v>3.384</v>
      </c>
      <c r="D59" s="15">
        <v>3.38485</v>
      </c>
      <c r="E59" s="17" t="s">
        <v>102</v>
      </c>
      <c r="F59" s="6" t="s">
        <v>23</v>
      </c>
      <c r="G59" s="38"/>
      <c r="H59" s="16">
        <f t="shared" si="7"/>
        <v>3.9</v>
      </c>
      <c r="I59" s="16">
        <v>1.95</v>
      </c>
      <c r="J59" s="16">
        <v>1.95</v>
      </c>
      <c r="K59" s="17" t="s">
        <v>103</v>
      </c>
      <c r="L59" s="6"/>
    </row>
    <row r="60" spans="1:12" ht="18">
      <c r="A60" s="35"/>
      <c r="B60" s="15">
        <f t="shared" si="6"/>
        <v>12.44</v>
      </c>
      <c r="C60" s="15">
        <v>6.22</v>
      </c>
      <c r="D60" s="15">
        <v>6.22</v>
      </c>
      <c r="E60" s="17" t="s">
        <v>104</v>
      </c>
      <c r="F60" s="6" t="s">
        <v>23</v>
      </c>
      <c r="G60" s="38"/>
      <c r="H60" s="16">
        <f t="shared" si="7"/>
        <v>3.9</v>
      </c>
      <c r="I60" s="16">
        <v>1.95</v>
      </c>
      <c r="J60" s="16">
        <v>1.95</v>
      </c>
      <c r="K60" s="17" t="s">
        <v>105</v>
      </c>
      <c r="L60" s="6"/>
    </row>
    <row r="61" spans="1:12" ht="18">
      <c r="A61" s="35"/>
      <c r="B61" s="15">
        <f t="shared" si="6"/>
        <v>9</v>
      </c>
      <c r="C61" s="15">
        <v>4.5</v>
      </c>
      <c r="D61" s="15">
        <v>4.5</v>
      </c>
      <c r="E61" s="17" t="s">
        <v>106</v>
      </c>
      <c r="F61" s="6" t="s">
        <v>23</v>
      </c>
      <c r="G61" s="38"/>
      <c r="H61" s="16">
        <f t="shared" si="7"/>
        <v>4</v>
      </c>
      <c r="I61" s="16">
        <v>2</v>
      </c>
      <c r="J61" s="16">
        <v>2</v>
      </c>
      <c r="K61" s="17" t="s">
        <v>107</v>
      </c>
      <c r="L61" s="6"/>
    </row>
    <row r="62" spans="1:12" ht="36">
      <c r="A62" s="35"/>
      <c r="B62" s="15">
        <f t="shared" si="6"/>
        <v>28</v>
      </c>
      <c r="C62" s="15">
        <v>14</v>
      </c>
      <c r="D62" s="15">
        <v>14</v>
      </c>
      <c r="E62" s="17" t="s">
        <v>108</v>
      </c>
      <c r="F62" s="6" t="s">
        <v>23</v>
      </c>
      <c r="G62" s="38"/>
      <c r="H62" s="16">
        <f t="shared" si="7"/>
        <v>500</v>
      </c>
      <c r="I62" s="16">
        <v>250</v>
      </c>
      <c r="J62" s="16">
        <v>250</v>
      </c>
      <c r="K62" s="17" t="s">
        <v>109</v>
      </c>
      <c r="L62" s="6"/>
    </row>
    <row r="63" spans="1:12" ht="18">
      <c r="A63" s="35"/>
      <c r="B63" s="15">
        <f t="shared" si="6"/>
        <v>9</v>
      </c>
      <c r="C63" s="15">
        <f>1.5+1.5</f>
        <v>3</v>
      </c>
      <c r="D63" s="15">
        <f>1.5+1.5+3</f>
        <v>6</v>
      </c>
      <c r="E63" s="17" t="s">
        <v>110</v>
      </c>
      <c r="F63" s="6" t="s">
        <v>23</v>
      </c>
      <c r="G63" s="38"/>
      <c r="H63" s="16">
        <f t="shared" si="7"/>
        <v>4</v>
      </c>
      <c r="I63" s="16">
        <v>2</v>
      </c>
      <c r="J63" s="16">
        <v>2</v>
      </c>
      <c r="K63" s="17" t="s">
        <v>111</v>
      </c>
      <c r="L63" s="6"/>
    </row>
    <row r="64" spans="1:12" ht="18">
      <c r="A64" s="35"/>
      <c r="B64" s="15">
        <f t="shared" si="6"/>
        <v>3</v>
      </c>
      <c r="C64" s="15">
        <v>1.5</v>
      </c>
      <c r="D64" s="15">
        <v>1.5</v>
      </c>
      <c r="E64" s="17" t="s">
        <v>112</v>
      </c>
      <c r="F64" s="6" t="s">
        <v>23</v>
      </c>
      <c r="G64" s="38"/>
      <c r="H64" s="16">
        <f t="shared" si="7"/>
        <v>4</v>
      </c>
      <c r="I64" s="16">
        <v>2</v>
      </c>
      <c r="J64" s="16">
        <v>2</v>
      </c>
      <c r="K64" s="17" t="s">
        <v>113</v>
      </c>
      <c r="L64" s="6"/>
    </row>
    <row r="65" spans="1:13" ht="18">
      <c r="A65" s="35"/>
      <c r="B65" s="15">
        <f t="shared" si="6"/>
        <v>6.77</v>
      </c>
      <c r="C65" s="15">
        <v>3.385</v>
      </c>
      <c r="D65" s="15">
        <v>3.385</v>
      </c>
      <c r="E65" s="17" t="s">
        <v>114</v>
      </c>
      <c r="F65" s="6" t="s">
        <v>23</v>
      </c>
      <c r="G65" s="38"/>
      <c r="H65" s="16">
        <f t="shared" si="7"/>
        <v>4</v>
      </c>
      <c r="I65" s="16">
        <v>2</v>
      </c>
      <c r="J65" s="16">
        <v>2</v>
      </c>
      <c r="K65" s="17" t="s">
        <v>115</v>
      </c>
      <c r="L65" s="6"/>
      <c r="M65" s="9"/>
    </row>
    <row r="66" spans="1:13" ht="18">
      <c r="A66" s="35"/>
      <c r="B66" s="15">
        <f t="shared" si="6"/>
        <v>3.2</v>
      </c>
      <c r="C66" s="15">
        <v>1.6</v>
      </c>
      <c r="D66" s="15">
        <v>1.6</v>
      </c>
      <c r="E66" s="17" t="s">
        <v>116</v>
      </c>
      <c r="F66" s="6" t="s">
        <v>23</v>
      </c>
      <c r="G66" s="38"/>
      <c r="H66" s="16">
        <f t="shared" si="7"/>
        <v>30</v>
      </c>
      <c r="I66" s="16">
        <v>15</v>
      </c>
      <c r="J66" s="16">
        <v>15</v>
      </c>
      <c r="K66" s="17" t="s">
        <v>117</v>
      </c>
      <c r="L66" s="6"/>
      <c r="M66" s="9"/>
    </row>
    <row r="67" spans="1:12" ht="36">
      <c r="A67" s="35"/>
      <c r="B67" s="15">
        <f t="shared" si="6"/>
        <v>3</v>
      </c>
      <c r="C67" s="15">
        <v>1.5</v>
      </c>
      <c r="D67" s="15">
        <v>1.5</v>
      </c>
      <c r="E67" s="17" t="s">
        <v>118</v>
      </c>
      <c r="F67" s="6" t="s">
        <v>23</v>
      </c>
      <c r="G67" s="38"/>
      <c r="H67" s="16">
        <f t="shared" si="7"/>
        <v>3.9</v>
      </c>
      <c r="I67" s="16">
        <v>1.95</v>
      </c>
      <c r="J67" s="16">
        <v>1.95</v>
      </c>
      <c r="K67" s="17" t="s">
        <v>119</v>
      </c>
      <c r="L67" s="6"/>
    </row>
    <row r="68" spans="1:12" ht="38.25" customHeight="1">
      <c r="A68" s="35"/>
      <c r="B68" s="15">
        <f t="shared" si="6"/>
        <v>200</v>
      </c>
      <c r="C68" s="15">
        <v>100</v>
      </c>
      <c r="D68" s="15">
        <v>100</v>
      </c>
      <c r="E68" s="17" t="s">
        <v>120</v>
      </c>
      <c r="F68" s="6" t="s">
        <v>23</v>
      </c>
      <c r="G68" s="38"/>
      <c r="H68" s="16">
        <f t="shared" si="7"/>
        <v>15</v>
      </c>
      <c r="I68" s="16">
        <v>7.5</v>
      </c>
      <c r="J68" s="16">
        <v>7.5</v>
      </c>
      <c r="K68" s="17" t="s">
        <v>121</v>
      </c>
      <c r="L68" s="6"/>
    </row>
    <row r="69" spans="1:12" ht="72">
      <c r="A69" s="35"/>
      <c r="B69" s="15">
        <f t="shared" si="6"/>
        <v>200</v>
      </c>
      <c r="C69" s="15">
        <v>100</v>
      </c>
      <c r="D69" s="15">
        <v>100</v>
      </c>
      <c r="E69" s="17" t="s">
        <v>122</v>
      </c>
      <c r="F69" s="17" t="s">
        <v>123</v>
      </c>
      <c r="G69" s="38"/>
      <c r="H69" s="16">
        <f t="shared" si="7"/>
        <v>3.4</v>
      </c>
      <c r="I69" s="16">
        <v>1.7</v>
      </c>
      <c r="J69" s="16">
        <v>1.7</v>
      </c>
      <c r="K69" s="17" t="s">
        <v>124</v>
      </c>
      <c r="L69" s="17" t="s">
        <v>125</v>
      </c>
    </row>
    <row r="70" spans="1:12" ht="18">
      <c r="A70" s="35"/>
      <c r="B70" s="15">
        <f t="shared" si="6"/>
        <v>18</v>
      </c>
      <c r="C70" s="15">
        <v>9</v>
      </c>
      <c r="D70" s="15">
        <v>9</v>
      </c>
      <c r="E70" s="17" t="s">
        <v>126</v>
      </c>
      <c r="F70" s="6" t="s">
        <v>23</v>
      </c>
      <c r="G70" s="38"/>
      <c r="H70" s="16">
        <f t="shared" si="7"/>
        <v>4</v>
      </c>
      <c r="I70" s="16">
        <v>2</v>
      </c>
      <c r="J70" s="16">
        <v>2</v>
      </c>
      <c r="K70" s="17" t="s">
        <v>127</v>
      </c>
      <c r="L70" s="17"/>
    </row>
    <row r="71" spans="1:12" ht="36">
      <c r="A71" s="35"/>
      <c r="B71" s="15">
        <f t="shared" si="6"/>
        <v>6</v>
      </c>
      <c r="C71" s="15">
        <v>3</v>
      </c>
      <c r="D71" s="15">
        <v>3</v>
      </c>
      <c r="E71" s="17" t="s">
        <v>128</v>
      </c>
      <c r="F71" s="6" t="s">
        <v>23</v>
      </c>
      <c r="G71" s="38"/>
      <c r="H71" s="16">
        <f t="shared" si="7"/>
        <v>2.2</v>
      </c>
      <c r="I71" s="16">
        <v>1.1</v>
      </c>
      <c r="J71" s="16">
        <v>1.1</v>
      </c>
      <c r="K71" s="17" t="s">
        <v>129</v>
      </c>
      <c r="L71" s="17"/>
    </row>
    <row r="72" spans="1:12" ht="90">
      <c r="A72" s="35"/>
      <c r="B72" s="15">
        <f t="shared" si="6"/>
        <v>40.6</v>
      </c>
      <c r="C72" s="15">
        <v>20.3</v>
      </c>
      <c r="D72" s="15">
        <v>20.3</v>
      </c>
      <c r="E72" s="17" t="s">
        <v>130</v>
      </c>
      <c r="F72" s="17" t="s">
        <v>123</v>
      </c>
      <c r="G72" s="38"/>
      <c r="H72" s="16">
        <f t="shared" si="7"/>
        <v>0</v>
      </c>
      <c r="I72" s="16"/>
      <c r="J72" s="16"/>
      <c r="K72" s="17"/>
      <c r="L72" s="17" t="s">
        <v>131</v>
      </c>
    </row>
    <row r="73" spans="1:12" ht="22.5" customHeight="1">
      <c r="A73" s="35" t="s">
        <v>132</v>
      </c>
      <c r="B73" s="3">
        <f>SUM(B74:B79)</f>
        <v>560.804</v>
      </c>
      <c r="C73" s="3">
        <f>SUM(C74:C79)</f>
        <v>280.402</v>
      </c>
      <c r="D73" s="3">
        <f>SUM(D74:D79)</f>
        <v>280.402</v>
      </c>
      <c r="E73" s="36" t="s">
        <v>23</v>
      </c>
      <c r="F73" s="37"/>
      <c r="G73" s="38" t="s">
        <v>132</v>
      </c>
      <c r="H73" s="4">
        <f>SUM(H74:H79)</f>
        <v>756</v>
      </c>
      <c r="I73" s="4">
        <f>SUM(I74:I79)</f>
        <v>378</v>
      </c>
      <c r="J73" s="4">
        <f>SUM(J74:J79)</f>
        <v>378</v>
      </c>
      <c r="K73" s="36" t="s">
        <v>89</v>
      </c>
      <c r="L73" s="37"/>
    </row>
    <row r="74" spans="1:12" ht="56.25" customHeight="1">
      <c r="A74" s="35"/>
      <c r="B74" s="15">
        <f>C74+D74</f>
        <v>100</v>
      </c>
      <c r="C74" s="15">
        <v>50</v>
      </c>
      <c r="D74" s="15">
        <v>50</v>
      </c>
      <c r="E74" s="17" t="s">
        <v>133</v>
      </c>
      <c r="F74" s="6" t="s">
        <v>23</v>
      </c>
      <c r="G74" s="38"/>
      <c r="H74" s="16">
        <f aca="true" t="shared" si="8" ref="H74:H79">I74+J74</f>
        <v>380</v>
      </c>
      <c r="I74" s="16">
        <v>190</v>
      </c>
      <c r="J74" s="16">
        <f>100+90</f>
        <v>190</v>
      </c>
      <c r="K74" s="17" t="s">
        <v>134</v>
      </c>
      <c r="L74" s="6"/>
    </row>
    <row r="75" spans="1:12" ht="18">
      <c r="A75" s="35"/>
      <c r="B75" s="15">
        <f>C75+D75</f>
        <v>280.804</v>
      </c>
      <c r="C75" s="15">
        <v>140.402</v>
      </c>
      <c r="D75" s="15">
        <v>140.402</v>
      </c>
      <c r="E75" s="17" t="s">
        <v>135</v>
      </c>
      <c r="F75" s="6" t="s">
        <v>23</v>
      </c>
      <c r="G75" s="38"/>
      <c r="H75" s="16">
        <f t="shared" si="8"/>
        <v>20</v>
      </c>
      <c r="I75" s="16">
        <v>10</v>
      </c>
      <c r="J75" s="16">
        <v>10</v>
      </c>
      <c r="K75" s="39" t="s">
        <v>136</v>
      </c>
      <c r="L75" s="6"/>
    </row>
    <row r="76" spans="1:12" ht="18">
      <c r="A76" s="35"/>
      <c r="B76" s="15"/>
      <c r="C76" s="15"/>
      <c r="D76" s="15"/>
      <c r="E76" s="17"/>
      <c r="F76" s="6"/>
      <c r="G76" s="38"/>
      <c r="H76" s="16">
        <f t="shared" si="8"/>
        <v>46</v>
      </c>
      <c r="I76" s="16">
        <v>23</v>
      </c>
      <c r="J76" s="16">
        <v>23</v>
      </c>
      <c r="K76" s="40"/>
      <c r="L76" s="6"/>
    </row>
    <row r="77" spans="1:12" ht="18">
      <c r="A77" s="35"/>
      <c r="B77" s="15"/>
      <c r="C77" s="15"/>
      <c r="D77" s="15"/>
      <c r="E77" s="17"/>
      <c r="F77" s="6"/>
      <c r="G77" s="38"/>
      <c r="H77" s="16">
        <f t="shared" si="8"/>
        <v>10</v>
      </c>
      <c r="I77" s="16">
        <v>5</v>
      </c>
      <c r="J77" s="16">
        <v>5</v>
      </c>
      <c r="K77" s="41"/>
      <c r="L77" s="6"/>
    </row>
    <row r="78" spans="1:12" ht="18">
      <c r="A78" s="35"/>
      <c r="B78" s="15"/>
      <c r="C78" s="15"/>
      <c r="D78" s="15"/>
      <c r="E78" s="17"/>
      <c r="F78" s="6"/>
      <c r="G78" s="38"/>
      <c r="H78" s="16">
        <f t="shared" si="8"/>
        <v>160</v>
      </c>
      <c r="I78" s="16">
        <v>80</v>
      </c>
      <c r="J78" s="16">
        <v>80</v>
      </c>
      <c r="K78" s="28" t="s">
        <v>137</v>
      </c>
      <c r="L78" s="6"/>
    </row>
    <row r="79" spans="1:12" ht="54">
      <c r="A79" s="35"/>
      <c r="B79" s="15">
        <f>C79+D79</f>
        <v>180</v>
      </c>
      <c r="C79" s="15">
        <v>90</v>
      </c>
      <c r="D79" s="15">
        <f>80+10</f>
        <v>90</v>
      </c>
      <c r="E79" s="17" t="s">
        <v>138</v>
      </c>
      <c r="F79" s="6" t="s">
        <v>23</v>
      </c>
      <c r="G79" s="38"/>
      <c r="H79" s="16">
        <f t="shared" si="8"/>
        <v>140</v>
      </c>
      <c r="I79" s="16">
        <v>70</v>
      </c>
      <c r="J79" s="16">
        <v>70</v>
      </c>
      <c r="K79" s="17" t="s">
        <v>139</v>
      </c>
      <c r="L79" s="6"/>
    </row>
    <row r="80" spans="1:12" ht="22.5" customHeight="1">
      <c r="A80" s="35" t="s">
        <v>140</v>
      </c>
      <c r="B80" s="3">
        <f>SUM(B81:B91)</f>
        <v>1773</v>
      </c>
      <c r="C80" s="3">
        <f>SUM(C81:C91)</f>
        <v>886.5</v>
      </c>
      <c r="D80" s="3">
        <f>SUM(D81:D91)</f>
        <v>886.5</v>
      </c>
      <c r="E80" s="36" t="s">
        <v>23</v>
      </c>
      <c r="F80" s="37"/>
      <c r="G80" s="38" t="s">
        <v>140</v>
      </c>
      <c r="H80" s="4">
        <f>SUM(H81:H91)</f>
        <v>1108</v>
      </c>
      <c r="I80" s="4">
        <f>SUM(I81:I91)</f>
        <v>554</v>
      </c>
      <c r="J80" s="4">
        <f>SUM(J81:J91)</f>
        <v>554</v>
      </c>
      <c r="K80" s="36" t="s">
        <v>89</v>
      </c>
      <c r="L80" s="37"/>
    </row>
    <row r="81" spans="1:12" ht="23.25" customHeight="1">
      <c r="A81" s="35"/>
      <c r="B81" s="15">
        <f>C81+D81</f>
        <v>160</v>
      </c>
      <c r="C81" s="15">
        <v>80</v>
      </c>
      <c r="D81" s="15">
        <v>80</v>
      </c>
      <c r="E81" s="17" t="s">
        <v>141</v>
      </c>
      <c r="F81" s="6" t="s">
        <v>23</v>
      </c>
      <c r="G81" s="38"/>
      <c r="H81" s="16">
        <f>I81+J81</f>
        <v>148</v>
      </c>
      <c r="I81" s="16">
        <v>74</v>
      </c>
      <c r="J81" s="16">
        <v>74</v>
      </c>
      <c r="K81" s="17" t="s">
        <v>142</v>
      </c>
      <c r="L81" s="6"/>
    </row>
    <row r="82" spans="1:12" ht="36">
      <c r="A82" s="35"/>
      <c r="B82" s="15">
        <f aca="true" t="shared" si="9" ref="B82:B91">C82+D82</f>
        <v>15</v>
      </c>
      <c r="C82" s="15">
        <v>7.5</v>
      </c>
      <c r="D82" s="15">
        <v>7.5</v>
      </c>
      <c r="E82" s="17" t="s">
        <v>143</v>
      </c>
      <c r="F82" s="6" t="s">
        <v>23</v>
      </c>
      <c r="G82" s="38"/>
      <c r="H82" s="16">
        <f aca="true" t="shared" si="10" ref="H82:H87">I82+J82</f>
        <v>100</v>
      </c>
      <c r="I82" s="16">
        <v>50</v>
      </c>
      <c r="J82" s="16">
        <v>50</v>
      </c>
      <c r="K82" s="17" t="s">
        <v>144</v>
      </c>
      <c r="L82" s="6"/>
    </row>
    <row r="83" spans="1:12" ht="18">
      <c r="A83" s="35"/>
      <c r="B83" s="15">
        <f t="shared" si="9"/>
        <v>26</v>
      </c>
      <c r="C83" s="15">
        <v>13</v>
      </c>
      <c r="D83" s="15">
        <v>13</v>
      </c>
      <c r="E83" s="17" t="s">
        <v>145</v>
      </c>
      <c r="F83" s="6" t="s">
        <v>23</v>
      </c>
      <c r="G83" s="38"/>
      <c r="H83" s="16">
        <f t="shared" si="10"/>
        <v>160</v>
      </c>
      <c r="I83" s="16">
        <v>80</v>
      </c>
      <c r="J83" s="16">
        <v>80</v>
      </c>
      <c r="K83" s="17" t="s">
        <v>146</v>
      </c>
      <c r="L83" s="6"/>
    </row>
    <row r="84" spans="1:12" ht="18">
      <c r="A84" s="35"/>
      <c r="B84" s="15">
        <f t="shared" si="9"/>
        <v>190</v>
      </c>
      <c r="C84" s="15">
        <f>45+30+20</f>
        <v>95</v>
      </c>
      <c r="D84" s="15">
        <f>45+30+20</f>
        <v>95</v>
      </c>
      <c r="E84" s="17" t="s">
        <v>147</v>
      </c>
      <c r="F84" s="6" t="s">
        <v>23</v>
      </c>
      <c r="G84" s="38"/>
      <c r="H84" s="16">
        <f t="shared" si="10"/>
        <v>20</v>
      </c>
      <c r="I84" s="16">
        <v>10</v>
      </c>
      <c r="J84" s="16">
        <v>10</v>
      </c>
      <c r="K84" s="17" t="s">
        <v>148</v>
      </c>
      <c r="L84" s="6"/>
    </row>
    <row r="85" spans="1:12" ht="54">
      <c r="A85" s="35"/>
      <c r="B85" s="15">
        <f t="shared" si="9"/>
        <v>440</v>
      </c>
      <c r="C85" s="15">
        <f>180+40</f>
        <v>220</v>
      </c>
      <c r="D85" s="15">
        <f>180+40</f>
        <v>220</v>
      </c>
      <c r="E85" s="17" t="s">
        <v>149</v>
      </c>
      <c r="F85" s="6" t="s">
        <v>23</v>
      </c>
      <c r="G85" s="38"/>
      <c r="H85" s="16">
        <f t="shared" si="10"/>
        <v>6</v>
      </c>
      <c r="I85" s="16">
        <v>3</v>
      </c>
      <c r="J85" s="16">
        <v>3</v>
      </c>
      <c r="K85" s="17" t="s">
        <v>150</v>
      </c>
      <c r="L85" s="6"/>
    </row>
    <row r="86" spans="1:12" ht="54">
      <c r="A86" s="35"/>
      <c r="B86" s="15">
        <f t="shared" si="9"/>
        <v>435</v>
      </c>
      <c r="C86" s="15">
        <v>217.5</v>
      </c>
      <c r="D86" s="15">
        <f>105+12.5+100</f>
        <v>217.5</v>
      </c>
      <c r="E86" s="17" t="s">
        <v>151</v>
      </c>
      <c r="F86" s="6" t="s">
        <v>23</v>
      </c>
      <c r="G86" s="38"/>
      <c r="H86" s="16">
        <f t="shared" si="10"/>
        <v>192</v>
      </c>
      <c r="I86" s="16">
        <v>96</v>
      </c>
      <c r="J86" s="16">
        <v>96</v>
      </c>
      <c r="K86" s="17" t="s">
        <v>152</v>
      </c>
      <c r="L86" s="6"/>
    </row>
    <row r="87" spans="1:12" ht="54">
      <c r="A87" s="35"/>
      <c r="B87" s="15">
        <f t="shared" si="9"/>
        <v>80</v>
      </c>
      <c r="C87" s="15">
        <v>40</v>
      </c>
      <c r="D87" s="15">
        <v>40</v>
      </c>
      <c r="E87" s="17" t="s">
        <v>153</v>
      </c>
      <c r="F87" s="6" t="s">
        <v>23</v>
      </c>
      <c r="G87" s="38"/>
      <c r="H87" s="16">
        <f t="shared" si="10"/>
        <v>30</v>
      </c>
      <c r="I87" s="16">
        <v>15</v>
      </c>
      <c r="J87" s="16">
        <v>15</v>
      </c>
      <c r="K87" s="17" t="s">
        <v>154</v>
      </c>
      <c r="L87" s="6"/>
    </row>
    <row r="88" spans="1:12" ht="54">
      <c r="A88" s="35"/>
      <c r="B88" s="15">
        <f t="shared" si="9"/>
        <v>152</v>
      </c>
      <c r="C88" s="15">
        <v>76</v>
      </c>
      <c r="D88" s="15">
        <v>76</v>
      </c>
      <c r="E88" s="17" t="s">
        <v>155</v>
      </c>
      <c r="F88" s="6" t="s">
        <v>23</v>
      </c>
      <c r="G88" s="38"/>
      <c r="H88" s="16">
        <f>I88+J88</f>
        <v>130</v>
      </c>
      <c r="I88" s="16">
        <v>65</v>
      </c>
      <c r="J88" s="16">
        <v>65</v>
      </c>
      <c r="K88" s="17" t="s">
        <v>156</v>
      </c>
      <c r="L88" s="6"/>
    </row>
    <row r="89" spans="1:12" ht="54">
      <c r="A89" s="35"/>
      <c r="B89" s="15">
        <f t="shared" si="9"/>
        <v>220</v>
      </c>
      <c r="C89" s="15">
        <v>110</v>
      </c>
      <c r="D89" s="15">
        <v>110</v>
      </c>
      <c r="E89" s="17" t="s">
        <v>157</v>
      </c>
      <c r="F89" s="6" t="s">
        <v>23</v>
      </c>
      <c r="G89" s="38"/>
      <c r="H89" s="16">
        <f>I89+J89</f>
        <v>42</v>
      </c>
      <c r="I89" s="16">
        <v>21</v>
      </c>
      <c r="J89" s="16">
        <v>21</v>
      </c>
      <c r="K89" s="17" t="s">
        <v>158</v>
      </c>
      <c r="L89" s="6"/>
    </row>
    <row r="90" spans="1:12" ht="18">
      <c r="A90" s="35"/>
      <c r="B90" s="15">
        <f t="shared" si="9"/>
        <v>48</v>
      </c>
      <c r="C90" s="15">
        <v>24</v>
      </c>
      <c r="D90" s="15">
        <v>24</v>
      </c>
      <c r="E90" s="17" t="s">
        <v>159</v>
      </c>
      <c r="F90" s="6" t="s">
        <v>23</v>
      </c>
      <c r="G90" s="38"/>
      <c r="H90" s="16">
        <f>I90+J90</f>
        <v>200</v>
      </c>
      <c r="I90" s="16">
        <v>100</v>
      </c>
      <c r="J90" s="16">
        <v>100</v>
      </c>
      <c r="K90" s="17" t="s">
        <v>160</v>
      </c>
      <c r="L90" s="6"/>
    </row>
    <row r="91" spans="1:12" ht="18">
      <c r="A91" s="35"/>
      <c r="B91" s="15">
        <f t="shared" si="9"/>
        <v>7</v>
      </c>
      <c r="C91" s="15">
        <v>3.5</v>
      </c>
      <c r="D91" s="15">
        <v>3.5</v>
      </c>
      <c r="E91" s="17" t="s">
        <v>161</v>
      </c>
      <c r="F91" s="6" t="s">
        <v>23</v>
      </c>
      <c r="G91" s="38"/>
      <c r="H91" s="16">
        <f>I91+J91</f>
        <v>80</v>
      </c>
      <c r="I91" s="16">
        <v>40</v>
      </c>
      <c r="J91" s="16">
        <v>40</v>
      </c>
      <c r="K91" s="17" t="s">
        <v>162</v>
      </c>
      <c r="L91" s="6"/>
    </row>
    <row r="92" spans="1:12" ht="39.75" customHeight="1">
      <c r="A92" s="35" t="s">
        <v>163</v>
      </c>
      <c r="B92" s="3">
        <f>SUM(B93:B108)</f>
        <v>999.3000000000001</v>
      </c>
      <c r="C92" s="3">
        <f>SUM(C93:C108)</f>
        <v>499.65000000000003</v>
      </c>
      <c r="D92" s="3">
        <f>SUM(D93:D108)</f>
        <v>499.65000000000003</v>
      </c>
      <c r="E92" s="36" t="s">
        <v>164</v>
      </c>
      <c r="F92" s="37"/>
      <c r="G92" s="38" t="s">
        <v>163</v>
      </c>
      <c r="H92" s="4">
        <f>SUM(H93:H108)</f>
        <v>953.8</v>
      </c>
      <c r="I92" s="4">
        <f>SUM(I93:I108)</f>
        <v>476.9</v>
      </c>
      <c r="J92" s="4">
        <f>SUM(J93:J108)</f>
        <v>476.9</v>
      </c>
      <c r="K92" s="36" t="s">
        <v>165</v>
      </c>
      <c r="L92" s="37"/>
    </row>
    <row r="93" spans="1:12" ht="34.5" customHeight="1">
      <c r="A93" s="35"/>
      <c r="B93" s="15">
        <f>SUM(C93+D93)</f>
        <v>6</v>
      </c>
      <c r="C93" s="15">
        <v>3</v>
      </c>
      <c r="D93" s="15">
        <v>3</v>
      </c>
      <c r="E93" s="17" t="s">
        <v>166</v>
      </c>
      <c r="F93" s="6" t="s">
        <v>23</v>
      </c>
      <c r="G93" s="38"/>
      <c r="H93" s="16">
        <f>SUM(I93+J93)</f>
        <v>200</v>
      </c>
      <c r="I93" s="16">
        <v>100</v>
      </c>
      <c r="J93" s="16">
        <v>100</v>
      </c>
      <c r="K93" s="17" t="s">
        <v>203</v>
      </c>
      <c r="L93" s="6"/>
    </row>
    <row r="94" spans="1:12" ht="29.25" customHeight="1">
      <c r="A94" s="35"/>
      <c r="B94" s="15">
        <f aca="true" t="shared" si="11" ref="B94:B108">SUM(C94+D94)</f>
        <v>58</v>
      </c>
      <c r="C94" s="15">
        <v>29</v>
      </c>
      <c r="D94" s="15">
        <v>29</v>
      </c>
      <c r="E94" s="17" t="s">
        <v>167</v>
      </c>
      <c r="F94" s="6" t="s">
        <v>23</v>
      </c>
      <c r="G94" s="38"/>
      <c r="H94" s="16">
        <f aca="true" t="shared" si="12" ref="H94:H108">SUM(I94+J94)</f>
        <v>15</v>
      </c>
      <c r="I94" s="16">
        <v>7.5</v>
      </c>
      <c r="J94" s="16">
        <v>7.5</v>
      </c>
      <c r="K94" s="17" t="s">
        <v>168</v>
      </c>
      <c r="L94" s="6"/>
    </row>
    <row r="95" spans="1:12" ht="36">
      <c r="A95" s="35"/>
      <c r="B95" s="15">
        <f t="shared" si="11"/>
        <v>122.6</v>
      </c>
      <c r="C95" s="15">
        <v>61.3</v>
      </c>
      <c r="D95" s="15">
        <v>61.3</v>
      </c>
      <c r="E95" s="17" t="s">
        <v>169</v>
      </c>
      <c r="F95" s="17" t="s">
        <v>170</v>
      </c>
      <c r="G95" s="38"/>
      <c r="H95" s="16">
        <f t="shared" si="12"/>
        <v>40</v>
      </c>
      <c r="I95" s="16">
        <v>20</v>
      </c>
      <c r="J95" s="16">
        <v>20</v>
      </c>
      <c r="K95" s="17" t="s">
        <v>171</v>
      </c>
      <c r="L95" s="17"/>
    </row>
    <row r="96" spans="1:12" ht="54">
      <c r="A96" s="35"/>
      <c r="B96" s="15">
        <f t="shared" si="11"/>
        <v>36</v>
      </c>
      <c r="C96" s="15">
        <v>18</v>
      </c>
      <c r="D96" s="15">
        <v>18</v>
      </c>
      <c r="E96" s="17" t="s">
        <v>172</v>
      </c>
      <c r="F96" s="17" t="s">
        <v>123</v>
      </c>
      <c r="G96" s="38"/>
      <c r="H96" s="16">
        <f t="shared" si="12"/>
        <v>40</v>
      </c>
      <c r="I96" s="16">
        <v>20</v>
      </c>
      <c r="J96" s="16">
        <v>20</v>
      </c>
      <c r="K96" s="17" t="s">
        <v>173</v>
      </c>
      <c r="L96" s="17"/>
    </row>
    <row r="97" spans="1:12" ht="18">
      <c r="A97" s="35"/>
      <c r="B97" s="15">
        <f t="shared" si="11"/>
        <v>20</v>
      </c>
      <c r="C97" s="15">
        <v>10</v>
      </c>
      <c r="D97" s="15">
        <v>10</v>
      </c>
      <c r="E97" s="17" t="s">
        <v>174</v>
      </c>
      <c r="F97" s="6" t="s">
        <v>23</v>
      </c>
      <c r="G97" s="38"/>
      <c r="H97" s="16">
        <f t="shared" si="12"/>
        <v>130</v>
      </c>
      <c r="I97" s="16">
        <v>65</v>
      </c>
      <c r="J97" s="16">
        <v>65</v>
      </c>
      <c r="K97" s="17" t="s">
        <v>175</v>
      </c>
      <c r="L97" s="6"/>
    </row>
    <row r="98" spans="1:12" ht="54">
      <c r="A98" s="35"/>
      <c r="B98" s="15">
        <f t="shared" si="11"/>
        <v>44</v>
      </c>
      <c r="C98" s="15">
        <v>22</v>
      </c>
      <c r="D98" s="15">
        <v>22</v>
      </c>
      <c r="E98" s="17" t="s">
        <v>176</v>
      </c>
      <c r="F98" s="6" t="s">
        <v>23</v>
      </c>
      <c r="G98" s="38"/>
      <c r="H98" s="16">
        <f t="shared" si="12"/>
        <v>46.8</v>
      </c>
      <c r="I98" s="16">
        <v>23.4</v>
      </c>
      <c r="J98" s="16">
        <v>23.4</v>
      </c>
      <c r="K98" s="17" t="s">
        <v>177</v>
      </c>
      <c r="L98" s="6"/>
    </row>
    <row r="99" spans="1:12" ht="18">
      <c r="A99" s="35"/>
      <c r="B99" s="15">
        <f t="shared" si="11"/>
        <v>20</v>
      </c>
      <c r="C99" s="15">
        <v>10</v>
      </c>
      <c r="D99" s="15">
        <v>10</v>
      </c>
      <c r="E99" s="17" t="s">
        <v>178</v>
      </c>
      <c r="F99" s="6" t="s">
        <v>23</v>
      </c>
      <c r="G99" s="38"/>
      <c r="H99" s="16">
        <f t="shared" si="12"/>
        <v>5</v>
      </c>
      <c r="I99" s="16">
        <v>2.5</v>
      </c>
      <c r="J99" s="16">
        <v>2.5</v>
      </c>
      <c r="K99" s="17" t="s">
        <v>202</v>
      </c>
      <c r="L99" s="6"/>
    </row>
    <row r="100" spans="1:12" ht="18">
      <c r="A100" s="35"/>
      <c r="B100" s="15">
        <f t="shared" si="11"/>
        <v>149</v>
      </c>
      <c r="C100" s="15">
        <v>74.5</v>
      </c>
      <c r="D100" s="15">
        <v>74.5</v>
      </c>
      <c r="E100" s="17" t="s">
        <v>179</v>
      </c>
      <c r="F100" s="6" t="s">
        <v>23</v>
      </c>
      <c r="G100" s="38"/>
      <c r="H100" s="16">
        <f t="shared" si="12"/>
        <v>60</v>
      </c>
      <c r="I100" s="16">
        <v>30</v>
      </c>
      <c r="J100" s="16">
        <v>30</v>
      </c>
      <c r="K100" s="17" t="s">
        <v>180</v>
      </c>
      <c r="L100" s="6"/>
    </row>
    <row r="101" spans="1:12" ht="36">
      <c r="A101" s="35"/>
      <c r="B101" s="15">
        <f t="shared" si="11"/>
        <v>225.5</v>
      </c>
      <c r="C101" s="15">
        <v>112.75</v>
      </c>
      <c r="D101" s="15">
        <v>112.75</v>
      </c>
      <c r="E101" s="17" t="s">
        <v>181</v>
      </c>
      <c r="F101" s="6" t="s">
        <v>23</v>
      </c>
      <c r="G101" s="38"/>
      <c r="H101" s="16">
        <f t="shared" si="12"/>
        <v>25</v>
      </c>
      <c r="I101" s="16">
        <f>12.5</f>
        <v>12.5</v>
      </c>
      <c r="J101" s="16">
        <f>2.5+10</f>
        <v>12.5</v>
      </c>
      <c r="K101" s="17" t="s">
        <v>182</v>
      </c>
      <c r="L101" s="6"/>
    </row>
    <row r="102" spans="1:12" ht="54">
      <c r="A102" s="35"/>
      <c r="B102" s="15">
        <f t="shared" si="11"/>
        <v>34.8</v>
      </c>
      <c r="C102" s="15">
        <v>17.4</v>
      </c>
      <c r="D102" s="15">
        <v>17.4</v>
      </c>
      <c r="E102" s="17" t="s">
        <v>183</v>
      </c>
      <c r="F102" s="17" t="s">
        <v>184</v>
      </c>
      <c r="G102" s="38"/>
      <c r="H102" s="16">
        <f t="shared" si="12"/>
        <v>392</v>
      </c>
      <c r="I102" s="16">
        <v>196</v>
      </c>
      <c r="J102" s="16">
        <v>196</v>
      </c>
      <c r="K102" s="17" t="s">
        <v>185</v>
      </c>
      <c r="L102" s="17" t="s">
        <v>80</v>
      </c>
    </row>
    <row r="103" spans="1:12" ht="18" hidden="1">
      <c r="A103" s="35"/>
      <c r="B103" s="15">
        <f t="shared" si="11"/>
        <v>24.2</v>
      </c>
      <c r="C103" s="15">
        <v>12.1</v>
      </c>
      <c r="D103" s="15">
        <v>12.1</v>
      </c>
      <c r="E103" s="17" t="s">
        <v>186</v>
      </c>
      <c r="F103" s="6" t="s">
        <v>23</v>
      </c>
      <c r="G103" s="38"/>
      <c r="H103" s="16">
        <f t="shared" si="12"/>
        <v>0</v>
      </c>
      <c r="I103" s="16"/>
      <c r="J103" s="16"/>
      <c r="K103" s="17"/>
      <c r="L103" s="6"/>
    </row>
    <row r="104" spans="1:12" ht="18" hidden="1">
      <c r="A104" s="35"/>
      <c r="B104" s="15">
        <f t="shared" si="11"/>
        <v>86</v>
      </c>
      <c r="C104" s="15">
        <v>43</v>
      </c>
      <c r="D104" s="15">
        <v>43</v>
      </c>
      <c r="E104" s="17" t="s">
        <v>187</v>
      </c>
      <c r="F104" s="17" t="s">
        <v>123</v>
      </c>
      <c r="G104" s="38"/>
      <c r="H104" s="16">
        <f t="shared" si="12"/>
        <v>0</v>
      </c>
      <c r="I104" s="16"/>
      <c r="J104" s="16"/>
      <c r="K104" s="17"/>
      <c r="L104" s="17"/>
    </row>
    <row r="105" spans="1:12" ht="54" hidden="1">
      <c r="A105" s="35"/>
      <c r="B105" s="15">
        <f t="shared" si="11"/>
        <v>18</v>
      </c>
      <c r="C105" s="15">
        <v>9</v>
      </c>
      <c r="D105" s="15">
        <v>9</v>
      </c>
      <c r="E105" s="17" t="s">
        <v>188</v>
      </c>
      <c r="F105" s="6" t="s">
        <v>23</v>
      </c>
      <c r="G105" s="38"/>
      <c r="H105" s="16">
        <f t="shared" si="12"/>
        <v>0</v>
      </c>
      <c r="I105" s="16"/>
      <c r="J105" s="16"/>
      <c r="K105" s="17"/>
      <c r="L105" s="6"/>
    </row>
    <row r="106" spans="1:12" ht="18" hidden="1">
      <c r="A106" s="35"/>
      <c r="B106" s="15">
        <f t="shared" si="11"/>
        <v>40</v>
      </c>
      <c r="C106" s="15">
        <v>20</v>
      </c>
      <c r="D106" s="15">
        <v>20</v>
      </c>
      <c r="E106" s="17" t="s">
        <v>174</v>
      </c>
      <c r="F106" s="17" t="s">
        <v>123</v>
      </c>
      <c r="G106" s="38"/>
      <c r="H106" s="16">
        <f t="shared" si="12"/>
        <v>0</v>
      </c>
      <c r="I106" s="16"/>
      <c r="J106" s="16"/>
      <c r="K106" s="17"/>
      <c r="L106" s="17"/>
    </row>
    <row r="107" spans="1:12" ht="18" hidden="1">
      <c r="A107" s="35"/>
      <c r="B107" s="15">
        <f t="shared" si="11"/>
        <v>115.2</v>
      </c>
      <c r="C107" s="15">
        <v>57.6</v>
      </c>
      <c r="D107" s="15">
        <v>57.6</v>
      </c>
      <c r="E107" s="17" t="s">
        <v>189</v>
      </c>
      <c r="F107" s="6" t="s">
        <v>23</v>
      </c>
      <c r="G107" s="38"/>
      <c r="H107" s="16">
        <f t="shared" si="12"/>
        <v>0</v>
      </c>
      <c r="I107" s="16"/>
      <c r="J107" s="16"/>
      <c r="K107" s="17"/>
      <c r="L107" s="6"/>
    </row>
    <row r="108" spans="1:12" ht="18" hidden="1">
      <c r="A108" s="35"/>
      <c r="B108" s="15">
        <f t="shared" si="11"/>
        <v>0</v>
      </c>
      <c r="C108" s="15"/>
      <c r="D108" s="15"/>
      <c r="E108" s="17"/>
      <c r="F108" s="6" t="s">
        <v>23</v>
      </c>
      <c r="G108" s="38"/>
      <c r="H108" s="16">
        <f t="shared" si="12"/>
        <v>0</v>
      </c>
      <c r="I108" s="16"/>
      <c r="J108" s="16"/>
      <c r="K108" s="17"/>
      <c r="L108" s="6"/>
    </row>
    <row r="109" spans="1:12" ht="22.5" customHeight="1">
      <c r="A109" s="35" t="s">
        <v>190</v>
      </c>
      <c r="B109" s="3">
        <f>SUM(B110:B114)</f>
        <v>416</v>
      </c>
      <c r="C109" s="3">
        <f>SUM(C110:C114)</f>
        <v>208</v>
      </c>
      <c r="D109" s="3">
        <f>SUM(D110:D114)</f>
        <v>208</v>
      </c>
      <c r="E109" s="36" t="s">
        <v>23</v>
      </c>
      <c r="F109" s="37"/>
      <c r="G109" s="38" t="s">
        <v>190</v>
      </c>
      <c r="H109" s="4">
        <f>SUM(H110:H114)</f>
        <v>389.24</v>
      </c>
      <c r="I109" s="4">
        <f>SUM(I110:I114)</f>
        <v>194.62</v>
      </c>
      <c r="J109" s="4">
        <f>SUM(J110:J114)</f>
        <v>194.62</v>
      </c>
      <c r="K109" s="36" t="s">
        <v>191</v>
      </c>
      <c r="L109" s="37"/>
    </row>
    <row r="110" spans="1:12" ht="56.25" customHeight="1">
      <c r="A110" s="35"/>
      <c r="B110" s="15">
        <f>C110+D110</f>
        <v>60</v>
      </c>
      <c r="C110" s="15">
        <v>30</v>
      </c>
      <c r="D110" s="15">
        <v>30</v>
      </c>
      <c r="E110" s="17" t="s">
        <v>192</v>
      </c>
      <c r="F110" s="6" t="s">
        <v>23</v>
      </c>
      <c r="G110" s="38"/>
      <c r="H110" s="16">
        <f>I110+J110</f>
        <v>20.305</v>
      </c>
      <c r="I110" s="16">
        <v>10.1525</v>
      </c>
      <c r="J110" s="16">
        <v>10.1525</v>
      </c>
      <c r="K110" s="17" t="s">
        <v>193</v>
      </c>
      <c r="L110" s="6"/>
    </row>
    <row r="111" spans="1:12" ht="36">
      <c r="A111" s="35"/>
      <c r="B111" s="15">
        <f>C111+D111</f>
        <v>50</v>
      </c>
      <c r="C111" s="15">
        <v>25</v>
      </c>
      <c r="D111" s="15">
        <v>25</v>
      </c>
      <c r="E111" s="17" t="s">
        <v>194</v>
      </c>
      <c r="F111" s="6" t="s">
        <v>23</v>
      </c>
      <c r="G111" s="38"/>
      <c r="H111" s="16">
        <f>I111+J111</f>
        <v>49.695</v>
      </c>
      <c r="I111" s="16">
        <v>24.8475</v>
      </c>
      <c r="J111" s="16">
        <v>24.8475</v>
      </c>
      <c r="K111" s="17" t="s">
        <v>195</v>
      </c>
      <c r="L111" s="6"/>
    </row>
    <row r="112" spans="1:12" ht="18">
      <c r="A112" s="35"/>
      <c r="B112" s="15">
        <f>C112+D112</f>
        <v>20</v>
      </c>
      <c r="C112" s="15">
        <v>10</v>
      </c>
      <c r="D112" s="15">
        <v>10</v>
      </c>
      <c r="E112" s="17" t="s">
        <v>196</v>
      </c>
      <c r="F112" s="6" t="s">
        <v>23</v>
      </c>
      <c r="G112" s="38"/>
      <c r="H112" s="16">
        <f>I112+J112</f>
        <v>39.24</v>
      </c>
      <c r="I112" s="16">
        <v>19.62</v>
      </c>
      <c r="J112" s="16">
        <v>19.62</v>
      </c>
      <c r="K112" s="17" t="s">
        <v>197</v>
      </c>
      <c r="L112" s="6"/>
    </row>
    <row r="113" spans="1:12" ht="36">
      <c r="A113" s="35"/>
      <c r="B113" s="15">
        <f>C113+D113</f>
        <v>250</v>
      </c>
      <c r="C113" s="15">
        <v>125</v>
      </c>
      <c r="D113" s="15">
        <v>125</v>
      </c>
      <c r="E113" s="17" t="s">
        <v>198</v>
      </c>
      <c r="F113" s="6" t="s">
        <v>23</v>
      </c>
      <c r="G113" s="38"/>
      <c r="H113" s="16">
        <f>I113+J113</f>
        <v>256</v>
      </c>
      <c r="I113" s="16">
        <v>128</v>
      </c>
      <c r="J113" s="16">
        <v>128</v>
      </c>
      <c r="K113" s="17" t="s">
        <v>199</v>
      </c>
      <c r="L113" s="6"/>
    </row>
    <row r="114" spans="1:12" ht="54">
      <c r="A114" s="35"/>
      <c r="B114" s="15">
        <f>C114+D114</f>
        <v>36</v>
      </c>
      <c r="C114" s="15">
        <v>18</v>
      </c>
      <c r="D114" s="15">
        <v>18</v>
      </c>
      <c r="E114" s="17" t="s">
        <v>200</v>
      </c>
      <c r="F114" s="6" t="s">
        <v>23</v>
      </c>
      <c r="G114" s="38"/>
      <c r="H114" s="16">
        <f>I114+J114</f>
        <v>24</v>
      </c>
      <c r="I114" s="16">
        <v>12</v>
      </c>
      <c r="J114" s="16">
        <v>12</v>
      </c>
      <c r="K114" s="17" t="s">
        <v>201</v>
      </c>
      <c r="L114" s="17" t="s">
        <v>80</v>
      </c>
    </row>
    <row r="115" spans="1:12" ht="17.25">
      <c r="A115" s="29" t="s">
        <v>4</v>
      </c>
      <c r="B115" s="11" t="e">
        <f>B109+B92+B80+B73+B55+B53+B51+B47+B34+B5+B26+B23+B12</f>
        <v>#REF!</v>
      </c>
      <c r="C115" s="11" t="e">
        <f>C109+C92+C80+C73+C55+C53+C51+C47+C34+C5+C26+C23+C12</f>
        <v>#REF!</v>
      </c>
      <c r="D115" s="11" t="e">
        <f>D109+D92+D80+D73+D55+D53+D51+D47+D34+D5+D26+D23+D12</f>
        <v>#REF!</v>
      </c>
      <c r="E115" s="30"/>
      <c r="F115" s="30"/>
      <c r="G115" s="29" t="s">
        <v>4</v>
      </c>
      <c r="H115" s="12">
        <f>H109+H92+H80+H73+H55+H53+H51+H47+H34+H5+H26+H23+H12</f>
        <v>35932.174</v>
      </c>
      <c r="I115" s="12">
        <f>I109+I92+I80+I73+I55+I53+I51+I47+I34+I5+I26+I23+I12</f>
        <v>16823.455</v>
      </c>
      <c r="J115" s="12">
        <f>J109+J92+J80+J73+J55+J53+J51+J47+J34+J5+J26+J23+J12</f>
        <v>19108.719</v>
      </c>
      <c r="K115" s="30"/>
      <c r="L115" s="30"/>
    </row>
  </sheetData>
  <sheetProtection/>
  <mergeCells count="63">
    <mergeCell ref="A2:A4"/>
    <mergeCell ref="B2:E2"/>
    <mergeCell ref="G2:G4"/>
    <mergeCell ref="H2:K2"/>
    <mergeCell ref="B3:D3"/>
    <mergeCell ref="E3:E4"/>
    <mergeCell ref="H3:J3"/>
    <mergeCell ref="K3:K4"/>
    <mergeCell ref="A5:A11"/>
    <mergeCell ref="E5:F5"/>
    <mergeCell ref="G5:G11"/>
    <mergeCell ref="K5:L5"/>
    <mergeCell ref="E12:F12"/>
    <mergeCell ref="K12:L12"/>
    <mergeCell ref="A13:A22"/>
    <mergeCell ref="G13:G22"/>
    <mergeCell ref="A23:A25"/>
    <mergeCell ref="E23:F23"/>
    <mergeCell ref="G23:G25"/>
    <mergeCell ref="K23:L23"/>
    <mergeCell ref="A26:A33"/>
    <mergeCell ref="E26:F26"/>
    <mergeCell ref="G26:G33"/>
    <mergeCell ref="K26:L26"/>
    <mergeCell ref="A34:A46"/>
    <mergeCell ref="E34:F34"/>
    <mergeCell ref="G34:G46"/>
    <mergeCell ref="K34:L34"/>
    <mergeCell ref="E43:E44"/>
    <mergeCell ref="F43:F44"/>
    <mergeCell ref="A47:A50"/>
    <mergeCell ref="E47:F47"/>
    <mergeCell ref="G47:G50"/>
    <mergeCell ref="K47:L47"/>
    <mergeCell ref="A51:A52"/>
    <mergeCell ref="E51:F51"/>
    <mergeCell ref="G51:G52"/>
    <mergeCell ref="K51:L51"/>
    <mergeCell ref="A53:A54"/>
    <mergeCell ref="G53:G54"/>
    <mergeCell ref="K53:L53"/>
    <mergeCell ref="A55:A72"/>
    <mergeCell ref="E55:F55"/>
    <mergeCell ref="G55:G72"/>
    <mergeCell ref="K55:L55"/>
    <mergeCell ref="E73:F73"/>
    <mergeCell ref="G73:G79"/>
    <mergeCell ref="K73:L73"/>
    <mergeCell ref="K75:K77"/>
    <mergeCell ref="A80:A91"/>
    <mergeCell ref="E80:F80"/>
    <mergeCell ref="G80:G91"/>
    <mergeCell ref="K80:L80"/>
    <mergeCell ref="A1:L1"/>
    <mergeCell ref="A92:A108"/>
    <mergeCell ref="E92:F92"/>
    <mergeCell ref="G92:G108"/>
    <mergeCell ref="K92:L92"/>
    <mergeCell ref="A109:A114"/>
    <mergeCell ref="E109:F109"/>
    <mergeCell ref="G109:G114"/>
    <mergeCell ref="K109:L109"/>
    <mergeCell ref="A73:A7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 С. Ускова</dc:creator>
  <cp:keywords/>
  <dc:description/>
  <cp:lastModifiedBy>Елена В. Семенова</cp:lastModifiedBy>
  <dcterms:created xsi:type="dcterms:W3CDTF">2022-02-16T10:54:09Z</dcterms:created>
  <dcterms:modified xsi:type="dcterms:W3CDTF">2022-02-16T11:30:14Z</dcterms:modified>
  <cp:category/>
  <cp:version/>
  <cp:contentType/>
  <cp:contentStatus/>
</cp:coreProperties>
</file>